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19320" windowHeight="12120" activeTab="0"/>
  </bookViews>
  <sheets>
    <sheet name="Projekti eelarve " sheetId="1" r:id="rId1"/>
    <sheet name="kalkulatsioonid" sheetId="2" r:id="rId2"/>
  </sheets>
  <definedNames>
    <definedName name="_xlnm.Print_Area" localSheetId="0">'Projekti eelarve '!$A$1:$K$67</definedName>
  </definedNames>
  <calcPr fullCalcOnLoad="1"/>
</workbook>
</file>

<file path=xl/comments1.xml><?xml version="1.0" encoding="utf-8"?>
<comments xmlns="http://schemas.openxmlformats.org/spreadsheetml/2006/main">
  <authors>
    <author>Siiri</author>
    <author> </author>
  </authors>
  <commentList>
    <comment ref="F9" authorId="0">
      <text>
        <r>
          <rPr>
            <b/>
            <sz val="8"/>
            <rFont val="Tahoma"/>
            <family val="2"/>
          </rPr>
          <t xml:space="preserve">
</t>
        </r>
        <r>
          <rPr>
            <b/>
            <sz val="9"/>
            <rFont val="Tahoma"/>
            <family val="2"/>
          </rPr>
          <t>KÜSK toetus võib olla kuni 90% projekti eelarvest</t>
        </r>
      </text>
    </comment>
    <comment ref="G9" authorId="0">
      <text>
        <r>
          <rPr>
            <b/>
            <sz val="9"/>
            <rFont val="Tahoma"/>
            <family val="2"/>
          </rPr>
          <t xml:space="preserve">
Omafinantseering peab olema vähemalt 10% projekti eelarvest</t>
        </r>
      </text>
    </comment>
    <comment ref="G10" authorId="0">
      <text>
        <r>
          <rPr>
            <b/>
            <sz val="9"/>
            <rFont val="Tahoma"/>
            <family val="2"/>
          </rPr>
          <t xml:space="preserve">
</t>
        </r>
        <r>
          <rPr>
            <sz val="9"/>
            <rFont val="Tahoma"/>
            <family val="2"/>
          </rPr>
          <t>Omafinantseeringu rahaline osa peab olema vähemalt 5% projekti eelarvest</t>
        </r>
      </text>
    </comment>
    <comment ref="A13" authorId="0">
      <text>
        <r>
          <rPr>
            <b/>
            <sz val="9"/>
            <rFont val="Tahoma"/>
            <family val="2"/>
          </rPr>
          <t xml:space="preserve">
</t>
        </r>
        <r>
          <rPr>
            <sz val="9"/>
            <rFont val="Tahoma"/>
            <family val="2"/>
          </rPr>
          <t xml:space="preserve">Siin kajastage nende töötajate tasud, kes saavad </t>
        </r>
        <r>
          <rPr>
            <u val="single"/>
            <sz val="9"/>
            <color indexed="12"/>
            <rFont val="Tahoma"/>
            <family val="2"/>
          </rPr>
          <t>tasu palgana</t>
        </r>
        <r>
          <rPr>
            <sz val="9"/>
            <rFont val="Tahoma"/>
            <family val="2"/>
          </rPr>
          <t xml:space="preserve">.
 Kui tasu makstakse FIE või firma arve alusel, siis kajastage sellised väljamaksed p.2 all "Tellitud tööd ja teenused".
</t>
        </r>
        <r>
          <rPr>
            <sz val="9"/>
            <color indexed="10"/>
            <rFont val="Tahoma"/>
            <family val="2"/>
          </rPr>
          <t>Vabatahtlik töö</t>
        </r>
        <r>
          <rPr>
            <sz val="9"/>
            <rFont val="Tahoma"/>
            <family val="2"/>
          </rPr>
          <t xml:space="preserve"> kajastage p.2 all (kuna vabatahtliku töö pealt ei tule maksta sotsiaal- ega töötuskindlustusmaksu) või ürituse/tegevuse juures, millega vabatahtlik töö on seotud.</t>
        </r>
      </text>
    </comment>
    <comment ref="A23" authorId="0">
      <text>
        <r>
          <rPr>
            <sz val="9"/>
            <rFont val="Tahoma"/>
            <family val="2"/>
          </rPr>
          <t xml:space="preserve">Siin kajastage sellised töö- ja teenustasud, mida makstakse FIE või firma </t>
        </r>
        <r>
          <rPr>
            <u val="single"/>
            <sz val="9"/>
            <rFont val="Tahoma"/>
            <family val="2"/>
          </rPr>
          <t>arvete alusel</t>
        </r>
        <r>
          <rPr>
            <sz val="9"/>
            <rFont val="Tahoma"/>
            <family val="2"/>
          </rPr>
          <t>, st siin ei lisandu tasule töötusk.- ega sotsiaalmaksu.
Näiteks - kui raamatupidaja saab tasu palgana, kajastage see p.1 all. Kui raamatupidamist ostetakse sisse teenusena, siis kajastage see siin, p.2 all.</t>
        </r>
        <r>
          <rPr>
            <b/>
            <sz val="9"/>
            <rFont val="Tahoma"/>
            <family val="2"/>
          </rPr>
          <t xml:space="preserve">
</t>
        </r>
      </text>
    </comment>
    <comment ref="A39" authorId="1">
      <text>
        <r>
          <rPr>
            <b/>
            <sz val="8"/>
            <rFont val="Tahoma"/>
            <family val="2"/>
          </rPr>
          <t xml:space="preserve"> :</t>
        </r>
        <r>
          <rPr>
            <sz val="8"/>
            <rFont val="Tahoma"/>
            <family val="2"/>
          </rPr>
          <t xml:space="preserve">
projektiga seotud trükiste väljaandmiskulud, teavitustegevusekulud (s.h.veebileht)</t>
        </r>
      </text>
    </comment>
  </commentList>
</comments>
</file>

<file path=xl/sharedStrings.xml><?xml version="1.0" encoding="utf-8"?>
<sst xmlns="http://schemas.openxmlformats.org/spreadsheetml/2006/main" count="171" uniqueCount="121">
  <si>
    <t>EELARVE</t>
  </si>
  <si>
    <t xml:space="preserve">Taotleja: </t>
  </si>
  <si>
    <t>Projekt:</t>
  </si>
  <si>
    <t>Projekti algus:</t>
  </si>
  <si>
    <t>Projekti lõpp:</t>
  </si>
  <si>
    <t>Projekti eelarve (eurodes)</t>
  </si>
  <si>
    <t>Finantseerimisallikad (eurodes)</t>
  </si>
  <si>
    <t>Eelarve seletuskiri</t>
  </si>
  <si>
    <t>Kulugrupp</t>
  </si>
  <si>
    <t>Ühik</t>
  </si>
  <si>
    <t>Ühiku-te arv</t>
  </si>
  <si>
    <t>Ühiku hind</t>
  </si>
  <si>
    <t>Kokku</t>
  </si>
  <si>
    <t>KÜSK toetus</t>
  </si>
  <si>
    <t>Raha-line</t>
  </si>
  <si>
    <t>Vaba-tahtlik töö</t>
  </si>
  <si>
    <t>Muu raha-liselt mõõdetav panus</t>
  </si>
  <si>
    <r>
      <t xml:space="preserve">1. Tööjõukulud kokku </t>
    </r>
    <r>
      <rPr>
        <sz val="10"/>
        <color indexed="12"/>
        <rFont val="Arial"/>
        <family val="2"/>
      </rPr>
      <t xml:space="preserve"> (koos maksudega)</t>
    </r>
  </si>
  <si>
    <t>x</t>
  </si>
  <si>
    <t xml:space="preserve">1.2. </t>
  </si>
  <si>
    <t xml:space="preserve">1.3. </t>
  </si>
  <si>
    <t>1.4.</t>
  </si>
  <si>
    <t>1.5.</t>
  </si>
  <si>
    <t>1.6.</t>
  </si>
  <si>
    <t>1.7.</t>
  </si>
  <si>
    <t>2. Tellitud tööd ja teenused kokku (s.h. vabatahtlik töö)</t>
  </si>
  <si>
    <t>Täiendav info</t>
  </si>
  <si>
    <t>PROJEKTI  EELARVE KOKKU</t>
  </si>
  <si>
    <t>KÜSK toetuse osatähtsus projekti eelarvest</t>
  </si>
  <si>
    <t>Kogu omafinantseeringu summa kokku</t>
  </si>
  <si>
    <t>Osatähtsused omafinantseeringust</t>
  </si>
  <si>
    <t>Mitterahaline kaasfinantseering kokku</t>
  </si>
  <si>
    <t>Mitterahalise kaasfinantseeringu osatähtsus kaasfinantseeringust</t>
  </si>
  <si>
    <t>Osatähtsused kogu projekti eelarvest</t>
  </si>
  <si>
    <t>Projekti eelarve ja finantseerimisallikate kontroll:</t>
  </si>
  <si>
    <t>Kas projekti eelarve ja finantseerimisallikad on tasakaalus?</t>
  </si>
  <si>
    <t>Kas KÜSK toetus on kuni 90% projekti eelarvest?</t>
  </si>
  <si>
    <t>Kas omafinantseeringu rahaline osa on vähemalt 5% projekti eelarvest?</t>
  </si>
  <si>
    <t>Kas vabatahtlik töö ja rahaliselt mõõdetav panus kokku on kuni 50% kogu omafinantseeringust?</t>
  </si>
  <si>
    <t>Kas KÜSK toetus jääb programmis lubatud summa piiridesse?</t>
  </si>
  <si>
    <t>maksimum</t>
  </si>
  <si>
    <t>Omafinantseering</t>
  </si>
  <si>
    <t>Esitage kõikide kulude kohta (ka mitterahaline omafinantseering, sh vabatahtlik töö)  täpne kalkulatsioon ning vajalikkuse põhjendus. Kui on teada tööde-teenuste pakkuja, tooge ta ka nimeliselt kindlasti välja.</t>
  </si>
  <si>
    <t>1.8. Töötuskindlustusmakse 1%</t>
  </si>
  <si>
    <t>1.9. Sotsiaalmaks 33%</t>
  </si>
  <si>
    <r>
      <t>2. Tellitud tööd ja teenused kokku (s.h. vabatahtlik töö)</t>
    </r>
    <r>
      <rPr>
        <sz val="10"/>
        <color indexed="12"/>
        <rFont val="Arial"/>
        <family val="2"/>
      </rPr>
      <t xml:space="preserve"> NB! Konsultatsiooniteenused äriplaani koostamiseks võivad moodustada kuni 50% KÜSK toetusest</t>
    </r>
  </si>
  <si>
    <t>LISA 1.       SEAP-13</t>
  </si>
  <si>
    <t>4. Projekti info- ja teavitustegevuste kulud (s.h. digitaalsed) kokku</t>
  </si>
  <si>
    <t>5. Muud projekti elluviimisega otseselt seotud kulud</t>
  </si>
  <si>
    <r>
      <t xml:space="preserve">6. Toetuse saaja üld- ja arenduskulud </t>
    </r>
    <r>
      <rPr>
        <sz val="10"/>
        <color indexed="12"/>
        <rFont val="Arial"/>
        <family val="2"/>
      </rPr>
      <t>(kuni 15% KÜSK toetuse mahust)</t>
    </r>
  </si>
  <si>
    <t>Üld- ja arenduskulude osatähtsus  KÜSK toetusest</t>
  </si>
  <si>
    <t>Kas üld- ja arenduskulud jäävad 15% piiridesse KÜSK kogutoetusest?</t>
  </si>
  <si>
    <t>3. Projekti ürituste korraldamisega seotud kulud vastavalt tegevuskavale kokku</t>
  </si>
  <si>
    <t>1.1.  Koordinaator</t>
  </si>
  <si>
    <t>tund</t>
  </si>
  <si>
    <t>2.1.  Eelarve ja rahavoogude koostamise nõustamine</t>
  </si>
  <si>
    <t>päev</t>
  </si>
  <si>
    <t>tk</t>
  </si>
  <si>
    <t>5.1. Sõidukulud Kuressaare-Tallinn-Kuressaare</t>
  </si>
  <si>
    <t>2.2. Ajurünnaku korraldamine</t>
  </si>
  <si>
    <t>komplekt</t>
  </si>
  <si>
    <t>2.3. Küsitluse läbiviimine</t>
  </si>
  <si>
    <t>in</t>
  </si>
  <si>
    <t>4.1. Meilide saatmine</t>
  </si>
  <si>
    <t>4.2. FB ürituste loomine</t>
  </si>
  <si>
    <t>3.1. Ruumide kasutamine (valmispanek ja koristamine)</t>
  </si>
  <si>
    <t>2.4. Küsitlusankeedi koostamine</t>
  </si>
  <si>
    <t>3.2. Küsitlusankeetide paljundamine</t>
  </si>
  <si>
    <t>MTÜ Torgu Kogukonnamaja</t>
  </si>
  <si>
    <t>Aitame ennast ise!</t>
  </si>
  <si>
    <t>l</t>
  </si>
  <si>
    <t>5.2.Transpordikulud küsitluse läbiviimisel (kütuse kompens.)</t>
  </si>
  <si>
    <t>Ajurünnaku korraldamine</t>
  </si>
  <si>
    <t>Juhendaja tasu</t>
  </si>
  <si>
    <t>ak.tund</t>
  </si>
  <si>
    <t>kogus</t>
  </si>
  <si>
    <t>hind</t>
  </si>
  <si>
    <t>summa</t>
  </si>
  <si>
    <t>kokku</t>
  </si>
  <si>
    <t>Kohvipaus</t>
  </si>
  <si>
    <t>kohvipausi korraldab kohalik ettevõtja, arvestatakse  30-50  osalejaga, pakutakse kohvi ja vett</t>
  </si>
  <si>
    <t xml:space="preserve">juhendajad võtavad kaasa oma tehnilised vahendid ja muud tarbed, </t>
  </si>
  <si>
    <t>vabatahtlikud valmistavad ette ruumi, paigutavad toolid ja lauad</t>
  </si>
  <si>
    <t>Küsitluse läbiviimine</t>
  </si>
  <si>
    <t>koos sotsiaalmaksuga</t>
  </si>
  <si>
    <t xml:space="preserve">küsitluse viivad läbi vabatahtlikud, arvestatakse ühe küsitletava kohta tunnitasu </t>
  </si>
  <si>
    <t>2,25+33% 0,75 = 3,00</t>
  </si>
  <si>
    <t>eurot</t>
  </si>
  <si>
    <t>käibemaks</t>
  </si>
  <si>
    <t>Ankeedi koostamine</t>
  </si>
  <si>
    <t>väljatrüki kulu</t>
  </si>
  <si>
    <t>lisaks arvestatakse transpordikulusid, kuna kogukonna liikmeid elab kogu poolsaarel</t>
  </si>
  <si>
    <t>keskusest Iide külas igas ilmakaares kuni 20 km kaugusel (vt.Torgu valla kaarti)</t>
  </si>
  <si>
    <t>Küsitlusankeetide paljundamine</t>
  </si>
  <si>
    <t>euro</t>
  </si>
  <si>
    <t>ankeet koostatakse ajurünnaku tulemusel saadud ideede alusel, antakse üle paljundatult</t>
  </si>
  <si>
    <t>ankeedi koostamise teenus</t>
  </si>
  <si>
    <t>Ruumide kasutamine</t>
  </si>
  <si>
    <t>arvestatakse ühe ürituse puhul 70 eurot</t>
  </si>
  <si>
    <t>enne ürituse algust tuleb kasutatavasse ruumi tuua ca 200 meetri kauguselt osalejatele lauad,</t>
  </si>
  <si>
    <t>paigutada laudade juurde toolid osalejatele, abistada juhendajaid vahendite ülesseadmisel</t>
  </si>
  <si>
    <t>Pärast ürituse toimumist tuleb lauad viia tagasi nende hoiupaika (ca 200 m kaugusele teise majja),</t>
  </si>
  <si>
    <t>paigutada toolid tagasi hoiupaika, koristada kohvipausi nõud ja need pesta ning ladustada,</t>
  </si>
  <si>
    <t>puhastada niiskelt kasutatud ruumi põrand, WC-d ja koridorid</t>
  </si>
  <si>
    <t>enne üritust on hõivatud kuus vabatahtlikku ca 1,5 tundi, kokku 9 töötundi</t>
  </si>
  <si>
    <t>pärast üritust on hõivatud kuus vabatahtlikku ca 2,5 tundi, kokku 15 töötundi</t>
  </si>
  <si>
    <t>vabatahtliku töö tasuks arvestatakse 2,20 +33% 0,73 = 2,93 eurot tunnis, kokku 24x2,93 =70,32</t>
  </si>
  <si>
    <t>Meilide saatmine</t>
  </si>
  <si>
    <t>planeeritud kogusumma (10 eurot) on vabatahtliku tegija oma hinnag oma töö väärtusele</t>
  </si>
  <si>
    <t>sisaldab kohalike elanike meiliaadresside hankimist, vabatahtliku oma koduarvuti kasutamist,</t>
  </si>
  <si>
    <t>meilide saatmist ja küsimustele vastamist või nende edastamist projektijuhile</t>
  </si>
  <si>
    <t>FB ürituste loomine ja haldamine</t>
  </si>
  <si>
    <t>ka ajurünnaku tulemuste ülesriputamist ja lõpuks ürituse sulgemist</t>
  </si>
  <si>
    <t xml:space="preserve">sisaldab oma koduarvuti kasutamist ajurünnaku toimumise info paigutamiseks FB-sse,  </t>
  </si>
  <si>
    <t>üritusele osalejate kutsumist, postitustele vastamist, uudiste ja muudatuste lisamist,</t>
  </si>
  <si>
    <t>planeeritud ühe ürituse loomise summa (25 eurot) on vabatahtliku tegija oma hinnang tehtavale</t>
  </si>
  <si>
    <t>Konsultatsiooniteenuseid kasutatakse põhiliselt rahavoogude planeerimisel ja eelarve koostamisel. Selle sisseostmiseks on küsitud erinevaid hinnapakkumisi ja eelarves on praegu arvestatud MTÜ Saarte Nõuandekeskuse teenusega. Nemad abistavad ka ideede saamiseks ajurünnakute korraldamisel ning koostavad ankeedi, mida kasutada kohaliku elanikkonna küsitlemisel. Ajurünnaku korraldamise kalkulatsioon sisaldan nelja akadeemilist tundi ajurünnaku juhendamist (tunni hind 37,50 ja sellele lisandub käibemaks) ja kohvipausi korraldamist kogusummas 20 euro eest (-läbi räägitud kohaliku ettevõtjaga, arvestatud kohvi ja sidrumivesi 30-50 inimesele). Ajurünnaku läbiviija koostab ajurünnakult saadud ideede baasil ka küsitlusankeedi (hind 20 eurot ja sellele lisandub käibemaks 4 eurot), mille väljatrükkimise eest lisandub tasu 1 euro (0,83+km0,17). Vabatahtlikud viivad küsitluse läbi. Vabatahtlike tasuks on arvestatud 3 eurot ühe küsitletava kohta. Lähtutud on asjaolust, et aega kulub ühele küsitletavale (ja tema juurde sõitmisele) keskmiselt üks tund ning tunnitasuks on arvestatud 2,25 eurot, millele lisandub sotsiaalmaks 0,75 eurot.</t>
  </si>
  <si>
    <t>Ajurünnakute korraldamiseks vajaminevate ruumide valmispanek ja koristamine saab tehtud vabatahtliku tööna. Enne ürituse läbiviimist tuleb tuua kasutatavasse ruumi sisse lauad ca 200 meetri kaugusel asuvast teisest hoonest, paigutada nende juurde toolid, abistada ajurünnaku juhendajaid nende poolt kasutatavate seadmete ülespanekul. Seda teevad kuus vabatahtlikku umbes 1,5 tundi (kokku 9 tundi). Pärast ürituse läbiviimist tuleb lauad tagasi viia sinna, kust need toodi, paigutada toolid hoiukohta, koristada ja pesta kohvipausil kasutatud nõus ja panna need tagasi panipaika ning puhastada kasutatud ruum, WC-d ja koridorid. Seda teevad kuus vabatahtlikku umbes 2,5 tundi (kokku 15 tundi). Vabatahtliku töö tunni hinnaks arvestame 2,20 eurot, millele lisandub sotsiaalmaks 0,73 eurot. 24 tunni eest kokku teeb see ca 70 eurot. Küsitlusankeetide paljundamine ostetakse sisse sobivat hinda pakkuvalt paljundamisteenust tegevalt ettevõttelt. Paljundamishind on kalkuleeritud ankeedi koostaja hinnapakkumisel sisaldunud väljatrüki hinnalt.</t>
  </si>
  <si>
    <t>Vabatahtliku tööna saadetakse laiali info ürituste toimumise kohta. Hinna kalkuleerimisel on lähtutud vabatahtliku töö tegija enda hinnangust töö väärtuse kohta. Meilide laiali saatmine sisaldab vabatahliku oma koduarvuti ja internetiühenduse kasutamist, meiliaadressi omavate vallaelanike ja nende aadresside väljaselgitamist ja kogumist, meilide saatmist, neile vastamist või küsimuste edastamist vastamiseks projektijuhile.Vabatahtlikud teevad ka FB üritused ja vajadusel FB konto. Siingi oleme lähtunud vabatahtliku enda hinnangust tehtava töö väärtusele. Tegevus ise sisaldab vabatahtliku oma koduarvuti ja internetiühenduse kasutamist ajurünnaku toimumise kohta FB-sse ürituse tegemist, sellele osalejate kutsumist, postitustele vastamist, uudiste ja muudatuste operatiivset lisamist, pärast ajurünnaku läbiviimist ka tulemuste tutvustamist ja lõpuks ürituse sulgemist.</t>
  </si>
  <si>
    <t>Tulenevalt projekti elluviimise piirkonnast on olulise tähtsusega transpordiga seotud kulud. Osa neist on seotud koordinaatori koolitamisega Tallinnas ja osa küsitluse läbiviimisega. Kuna kogukonna liikmeid elab kogu valla territooriumil ja kavandatavaid sotsiaalseid teenuseid tuleb hakata pakkuma kogu valla territooriumil, siis tuleb küsitleda ka kogukonna liikmeid Iide külast kui kogukonna keskusest kaugemal. Lähtuvalt geograafilisest omapärast ja teedevõrgust koostatakse küsitlejate marsruut ja ajakava nii, et kütusekulu oleks minimaalne. Eelarves on arvestatud keskmiselt 8 l kütust 100 km läbisõidule, sest tegemist on vanemate ja seega mitte väga ökonoomsete autodega. Arvestama peame ka asjaoluga, et lähim tankla asub Kuressaares Iidelt ca 50 km kaugusel ehk et juba tankimas käimine kulutab ära esimese 8 liitrit.</t>
  </si>
  <si>
    <t>Koordinaatori ülesandeks jääb kogu projekti elluviimise kavandamine, läbirääkimised ja muud tegevused toimiva sotsiaalse ettevõtluse äriplaani väljatöötamisel, selle jaoks rahaliste vahendite taotlemisel ja elluviimisel. Ka raamatupidamise korraldamine ja aruandlus. Tööaeg on kalkuleeritud lähtuvalt asjaolust, et koordinaator on hõivatud ka muude tegevustega, seega koormatakse teda seoses projektiga 80 töötunni ulatuses ühe kalendrikuu kohta ehk 8 tööpäeva ulatuses kalendrikuus. Tööaega dokumenteeritakse tööaja arvestamise kalendaarses graafikus.</t>
  </si>
</sst>
</file>

<file path=xl/styles.xml><?xml version="1.0" encoding="utf-8"?>
<styleSheet xmlns="http://schemas.openxmlformats.org/spreadsheetml/2006/main">
  <numFmts count="2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 ;[Red]\-#,##0\ "/>
    <numFmt numFmtId="173" formatCode="#,##0.00_ ;[Red]\-#,##0.00\ "/>
    <numFmt numFmtId="174" formatCode="0.0%"/>
    <numFmt numFmtId="175" formatCode="_-* #,##0.00\ [$EUR]_-;\-* #,##0.00\ [$EUR]_-;_-* &quot;-&quot;??\ [$EUR]_-;_-@_-"/>
    <numFmt numFmtId="176" formatCode="[$-425]d\.\ mmmm\ yyyy&quot;. a.&quot;"/>
    <numFmt numFmtId="177" formatCode="d\.mm\.yyyy;@"/>
    <numFmt numFmtId="178" formatCode="dd\.mm\.yyyy;@"/>
  </numFmts>
  <fonts count="63">
    <font>
      <sz val="11"/>
      <color theme="1"/>
      <name val="Calibri"/>
      <family val="2"/>
    </font>
    <font>
      <sz val="11"/>
      <color indexed="8"/>
      <name val="Calibri"/>
      <family val="2"/>
    </font>
    <font>
      <sz val="10"/>
      <name val="Arial"/>
      <family val="2"/>
    </font>
    <font>
      <b/>
      <sz val="12"/>
      <name val="Arial"/>
      <family val="2"/>
    </font>
    <font>
      <b/>
      <sz val="10"/>
      <color indexed="10"/>
      <name val="Arial"/>
      <family val="2"/>
    </font>
    <font>
      <b/>
      <sz val="14"/>
      <name val="Arial"/>
      <family val="2"/>
    </font>
    <font>
      <sz val="12"/>
      <name val="Arial"/>
      <family val="2"/>
    </font>
    <font>
      <b/>
      <sz val="10"/>
      <name val="Arial"/>
      <family val="2"/>
    </font>
    <font>
      <b/>
      <sz val="10"/>
      <color indexed="12"/>
      <name val="Arial"/>
      <family val="2"/>
    </font>
    <font>
      <sz val="10"/>
      <color indexed="12"/>
      <name val="Arial"/>
      <family val="2"/>
    </font>
    <font>
      <sz val="10"/>
      <name val="Arial Narrow"/>
      <family val="2"/>
    </font>
    <font>
      <b/>
      <sz val="11"/>
      <name val="Arial"/>
      <family val="2"/>
    </font>
    <font>
      <sz val="9"/>
      <name val="Arial"/>
      <family val="2"/>
    </font>
    <font>
      <u val="single"/>
      <sz val="10"/>
      <name val="Arial"/>
      <family val="2"/>
    </font>
    <font>
      <b/>
      <sz val="11"/>
      <color indexed="12"/>
      <name val="Arial"/>
      <family val="2"/>
    </font>
    <font>
      <b/>
      <sz val="11"/>
      <color indexed="10"/>
      <name val="Arial"/>
      <family val="2"/>
    </font>
    <font>
      <sz val="8"/>
      <name val="Arial"/>
      <family val="2"/>
    </font>
    <font>
      <b/>
      <sz val="8"/>
      <color indexed="10"/>
      <name val="Arial"/>
      <family val="2"/>
    </font>
    <font>
      <b/>
      <sz val="8"/>
      <name val="Tahoma"/>
      <family val="2"/>
    </font>
    <font>
      <b/>
      <sz val="9"/>
      <name val="Tahoma"/>
      <family val="2"/>
    </font>
    <font>
      <sz val="9"/>
      <name val="Tahoma"/>
      <family val="2"/>
    </font>
    <font>
      <u val="single"/>
      <sz val="9"/>
      <color indexed="12"/>
      <name val="Tahoma"/>
      <family val="2"/>
    </font>
    <font>
      <sz val="9"/>
      <color indexed="10"/>
      <name val="Tahoma"/>
      <family val="2"/>
    </font>
    <font>
      <u val="single"/>
      <sz val="9"/>
      <name val="Tahoma"/>
      <family val="2"/>
    </font>
    <font>
      <sz val="8"/>
      <name val="Tahoma"/>
      <family val="2"/>
    </font>
    <font>
      <b/>
      <sz val="8"/>
      <name val="Arial"/>
      <family val="2"/>
    </font>
    <font>
      <sz val="11"/>
      <color indexed="9"/>
      <name val="Calibri"/>
      <family val="2"/>
    </font>
    <font>
      <b/>
      <sz val="11"/>
      <color indexed="52"/>
      <name val="Calibri"/>
      <family val="2"/>
    </font>
    <font>
      <sz val="11"/>
      <color indexed="20"/>
      <name val="Calibri"/>
      <family val="2"/>
    </font>
    <font>
      <sz val="11"/>
      <color indexed="17"/>
      <name val="Calibri"/>
      <family val="2"/>
    </font>
    <font>
      <sz val="11"/>
      <color indexed="10"/>
      <name val="Calibri"/>
      <family val="2"/>
    </font>
    <font>
      <b/>
      <sz val="11"/>
      <color indexed="8"/>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sz val="11"/>
      <color indexed="62"/>
      <name val="Calibri"/>
      <family val="2"/>
    </font>
    <font>
      <b/>
      <sz val="11"/>
      <color indexed="63"/>
      <name val="Calibri"/>
      <family val="2"/>
    </font>
    <font>
      <sz val="10"/>
      <color indexed="8"/>
      <name val="Arial"/>
      <family val="2"/>
    </font>
    <font>
      <b/>
      <i/>
      <sz val="11"/>
      <color indexed="8"/>
      <name val="Calibri"/>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b/>
      <sz val="11"/>
      <color theme="1"/>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b/>
      <i/>
      <sz val="11"/>
      <color theme="1"/>
      <name val="Calibri"/>
      <family val="2"/>
    </font>
    <font>
      <sz val="10"/>
      <color rgb="FF00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41"/>
        <bgColor indexed="64"/>
      </patternFill>
    </fill>
    <fill>
      <patternFill patternType="solid">
        <fgColor rgb="FFCCFFFF"/>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right style="thin"/>
      <top/>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top style="thin"/>
      <bottom style="thin"/>
    </border>
    <border>
      <left style="thin"/>
      <right style="thin"/>
      <top style="thin"/>
      <bottom style="medium"/>
    </border>
    <border>
      <left style="thin"/>
      <right style="medium"/>
      <top style="thin"/>
      <bottom style="medium"/>
    </border>
    <border>
      <left style="medium"/>
      <right/>
      <top style="thin"/>
      <bottom/>
    </border>
    <border>
      <left style="thin"/>
      <right style="thin"/>
      <top style="thin"/>
      <bottom/>
    </border>
    <border>
      <left style="thin"/>
      <right style="medium"/>
      <top style="thin"/>
      <bottom/>
    </border>
    <border>
      <left style="medium"/>
      <right style="thin"/>
      <top style="thin"/>
      <bottom/>
    </border>
    <border>
      <left style="medium"/>
      <right style="medium"/>
      <top style="thin"/>
      <bottom style="medium"/>
    </border>
    <border>
      <left style="medium"/>
      <right style="medium"/>
      <top style="medium"/>
      <bottom/>
    </border>
    <border>
      <left/>
      <right style="thin"/>
      <top style="medium"/>
      <bottom style="medium"/>
    </border>
    <border>
      <left style="thin"/>
      <right style="hair"/>
      <top style="medium"/>
      <bottom/>
    </border>
    <border>
      <left style="hair"/>
      <right style="hair"/>
      <top style="medium"/>
      <bottom style="hair"/>
    </border>
    <border>
      <left style="hair"/>
      <right style="hair"/>
      <top style="hair"/>
      <bottom style="hair"/>
    </border>
    <border>
      <left style="thin"/>
      <right style="hair"/>
      <top style="thin"/>
      <bottom style="medium"/>
    </border>
    <border>
      <left style="hair"/>
      <right style="hair"/>
      <top style="thin"/>
      <bottom style="medium"/>
    </border>
    <border>
      <left style="hair"/>
      <right style="medium"/>
      <top/>
      <bottom/>
    </border>
    <border>
      <left style="hair"/>
      <right style="medium"/>
      <top style="thin"/>
      <bottom style="medium"/>
    </border>
    <border>
      <left/>
      <right/>
      <top/>
      <bottom style="thin"/>
    </border>
    <border>
      <left style="thin"/>
      <right/>
      <top style="thin"/>
      <bottom/>
    </border>
    <border>
      <left/>
      <right/>
      <top style="thin"/>
      <bottom/>
    </border>
    <border>
      <left/>
      <right style="medium"/>
      <top style="thin"/>
      <bottom/>
    </border>
    <border>
      <left style="thin"/>
      <right/>
      <top/>
      <bottom style="medium"/>
    </border>
    <border>
      <left/>
      <right/>
      <top/>
      <bottom style="medium"/>
    </border>
    <border>
      <left/>
      <right style="medium"/>
      <top/>
      <bottom style="medium"/>
    </border>
    <border>
      <left style="medium"/>
      <right style="medium"/>
      <top/>
      <bottom/>
    </border>
    <border>
      <left style="medium"/>
      <right style="medium"/>
      <top/>
      <bottom style="medium"/>
    </border>
    <border>
      <left style="medium"/>
      <right style="thin"/>
      <top/>
      <bottom/>
    </border>
    <border>
      <left style="medium"/>
      <right style="thin"/>
      <top/>
      <bottom style="medium"/>
    </border>
    <border>
      <left style="thin"/>
      <right style="medium"/>
      <top/>
      <bottom/>
    </border>
    <border>
      <left style="thin"/>
      <right style="medium"/>
      <top/>
      <bottom style="medium"/>
    </border>
    <border>
      <left style="medium"/>
      <right style="thin"/>
      <top style="medium"/>
      <bottom/>
    </border>
    <border>
      <left style="thin"/>
      <right style="thin"/>
      <top/>
      <bottom style="medium"/>
    </border>
    <border>
      <left/>
      <right style="thin"/>
      <top style="thin"/>
      <bottom/>
    </border>
    <border>
      <left/>
      <right style="thin"/>
      <top/>
      <bottom style="medium"/>
    </border>
    <border>
      <left style="medium"/>
      <right/>
      <top style="medium"/>
      <bottom style="medium"/>
    </border>
    <border>
      <left/>
      <right/>
      <top style="medium"/>
      <bottom style="medium"/>
    </border>
    <border>
      <left/>
      <right style="medium"/>
      <top style="medium"/>
      <bottom style="medium"/>
    </border>
    <border>
      <left/>
      <right style="hair"/>
      <top style="medium"/>
      <bottom style="hair"/>
    </border>
    <border>
      <left style="hair"/>
      <right style="medium"/>
      <top style="medium"/>
      <bottom/>
    </border>
    <border>
      <left style="thin"/>
      <right/>
      <top/>
      <bottom/>
    </border>
    <border>
      <left/>
      <right style="hair"/>
      <top/>
      <bottom/>
    </border>
    <border>
      <left/>
      <right/>
      <top style="thin"/>
      <bottom style="thin"/>
    </border>
    <border>
      <left/>
      <right style="thin"/>
      <top style="thin"/>
      <bottom style="thin"/>
    </border>
    <border>
      <left style="thin"/>
      <right/>
      <top/>
      <bottom style="thin"/>
    </border>
    <border>
      <left/>
      <right style="hair"/>
      <top/>
      <bottom style="thin"/>
    </border>
    <border>
      <left style="hair"/>
      <right style="hair"/>
      <top style="hair"/>
      <bottom/>
    </border>
    <border>
      <left/>
      <right/>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21" borderId="0" applyNumberFormat="0" applyBorder="0" applyAlignment="0" applyProtection="0"/>
    <xf numFmtId="0" fontId="47" fillId="22" borderId="0" applyNumberFormat="0" applyBorder="0" applyAlignment="0" applyProtection="0"/>
    <xf numFmtId="0" fontId="48" fillId="0" borderId="0" applyNumberFormat="0" applyFill="0" applyBorder="0" applyAlignment="0" applyProtection="0"/>
    <xf numFmtId="0" fontId="49"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3" borderId="3" applyNumberFormat="0" applyAlignment="0" applyProtection="0"/>
    <xf numFmtId="0" fontId="51" fillId="0" borderId="4" applyNumberFormat="0" applyFill="0" applyAlignment="0" applyProtection="0"/>
    <xf numFmtId="0" fontId="0" fillId="24" borderId="5" applyNumberFormat="0" applyFont="0" applyAlignment="0" applyProtection="0"/>
    <xf numFmtId="0" fontId="52" fillId="25" borderId="0" applyNumberFormat="0" applyBorder="0" applyAlignment="0" applyProtection="0"/>
    <xf numFmtId="0" fontId="2" fillId="0" borderId="0">
      <alignment/>
      <protection/>
    </xf>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57" fillId="0" borderId="0" applyNumberFormat="0" applyFill="0" applyBorder="0" applyAlignment="0" applyProtection="0"/>
    <xf numFmtId="0" fontId="58" fillId="32"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20" borderId="9" applyNumberFormat="0" applyAlignment="0" applyProtection="0"/>
  </cellStyleXfs>
  <cellXfs count="239">
    <xf numFmtId="0" fontId="0" fillId="0" borderId="0" xfId="0" applyFont="1" applyAlignment="1">
      <alignment/>
    </xf>
    <xf numFmtId="0" fontId="2" fillId="0" borderId="0" xfId="44" applyFill="1" applyAlignment="1">
      <alignment shrinkToFit="1"/>
      <protection/>
    </xf>
    <xf numFmtId="0" fontId="4" fillId="0" borderId="0" xfId="44" applyFont="1" applyProtection="1">
      <alignment/>
      <protection hidden="1"/>
    </xf>
    <xf numFmtId="0" fontId="2" fillId="0" borderId="0" xfId="44">
      <alignment/>
      <protection/>
    </xf>
    <xf numFmtId="0" fontId="2" fillId="0" borderId="0" xfId="44" applyFill="1" applyAlignment="1">
      <alignment/>
      <protection/>
    </xf>
    <xf numFmtId="0" fontId="6" fillId="33" borderId="10" xfId="44" applyFont="1" applyFill="1" applyBorder="1" applyAlignment="1">
      <alignment horizontal="right" indent="3"/>
      <protection/>
    </xf>
    <xf numFmtId="0" fontId="3" fillId="33" borderId="10" xfId="44" applyFont="1" applyFill="1" applyBorder="1" applyAlignment="1">
      <alignment horizontal="left" indent="3"/>
      <protection/>
    </xf>
    <xf numFmtId="0" fontId="6" fillId="33" borderId="11" xfId="44" applyFont="1" applyFill="1" applyBorder="1" applyAlignment="1">
      <alignment horizontal="right" indent="3"/>
      <protection/>
    </xf>
    <xf numFmtId="0" fontId="3" fillId="33" borderId="11" xfId="44" applyFont="1" applyFill="1" applyBorder="1" applyAlignment="1">
      <alignment horizontal="left" indent="3"/>
      <protection/>
    </xf>
    <xf numFmtId="0" fontId="6" fillId="33" borderId="12" xfId="44" applyFont="1" applyFill="1" applyBorder="1" applyAlignment="1">
      <alignment horizontal="right" indent="3"/>
      <protection/>
    </xf>
    <xf numFmtId="0" fontId="2" fillId="0" borderId="0" xfId="44" applyFont="1" applyFill="1" applyBorder="1" applyAlignment="1">
      <alignment vertical="center"/>
      <protection/>
    </xf>
    <xf numFmtId="0" fontId="2" fillId="0" borderId="0" xfId="44" applyAlignment="1">
      <alignment vertical="center"/>
      <protection/>
    </xf>
    <xf numFmtId="0" fontId="2" fillId="0" borderId="0" xfId="44" applyFill="1" applyAlignment="1">
      <alignment vertical="center"/>
      <protection/>
    </xf>
    <xf numFmtId="0" fontId="4" fillId="0" borderId="0" xfId="44" applyFont="1" applyAlignment="1" applyProtection="1">
      <alignment vertical="center"/>
      <protection hidden="1"/>
    </xf>
    <xf numFmtId="0" fontId="7" fillId="33" borderId="10" xfId="44" applyFont="1" applyFill="1" applyBorder="1" applyAlignment="1">
      <alignment horizontal="center" vertical="center"/>
      <protection/>
    </xf>
    <xf numFmtId="0" fontId="4" fillId="0" borderId="0" xfId="44" applyFont="1" applyAlignment="1" applyProtection="1">
      <alignment horizontal="center" vertical="top" wrapText="1"/>
      <protection hidden="1"/>
    </xf>
    <xf numFmtId="0" fontId="2" fillId="0" borderId="0" xfId="44" applyAlignment="1">
      <alignment horizontal="center" vertical="top" wrapText="1"/>
      <protection/>
    </xf>
    <xf numFmtId="0" fontId="2" fillId="0" borderId="13" xfId="44" applyBorder="1">
      <alignment/>
      <protection/>
    </xf>
    <xf numFmtId="0" fontId="2" fillId="0" borderId="14" xfId="44" applyBorder="1" applyAlignment="1">
      <alignment horizontal="center"/>
      <protection/>
    </xf>
    <xf numFmtId="172" fontId="2" fillId="0" borderId="14" xfId="44" applyNumberFormat="1" applyBorder="1" applyAlignment="1">
      <alignment horizontal="center"/>
      <protection/>
    </xf>
    <xf numFmtId="172" fontId="2" fillId="0" borderId="15" xfId="44" applyNumberFormat="1" applyBorder="1" applyAlignment="1">
      <alignment horizontal="center"/>
      <protection/>
    </xf>
    <xf numFmtId="172" fontId="2" fillId="33" borderId="16" xfId="44" applyNumberFormat="1" applyFill="1" applyBorder="1" applyAlignment="1">
      <alignment horizontal="center"/>
      <protection/>
    </xf>
    <xf numFmtId="172" fontId="2" fillId="0" borderId="13" xfId="44" applyNumberFormat="1" applyBorder="1" applyAlignment="1">
      <alignment horizontal="center"/>
      <protection/>
    </xf>
    <xf numFmtId="172" fontId="2" fillId="0" borderId="17" xfId="44" applyNumberFormat="1" applyFill="1" applyBorder="1" applyAlignment="1">
      <alignment/>
      <protection/>
    </xf>
    <xf numFmtId="173" fontId="8" fillId="33" borderId="18" xfId="44" applyNumberFormat="1" applyFont="1" applyFill="1" applyBorder="1" applyAlignment="1">
      <alignment horizontal="center" vertical="center" shrinkToFit="1"/>
      <protection/>
    </xf>
    <xf numFmtId="173" fontId="9" fillId="33" borderId="19" xfId="44" applyNumberFormat="1" applyFont="1" applyFill="1" applyBorder="1" applyAlignment="1">
      <alignment horizontal="center" vertical="center" shrinkToFit="1"/>
      <protection/>
    </xf>
    <xf numFmtId="173" fontId="9" fillId="33" borderId="20" xfId="44" applyNumberFormat="1" applyFont="1" applyFill="1" applyBorder="1" applyAlignment="1">
      <alignment horizontal="center" vertical="center" shrinkToFit="1"/>
      <protection/>
    </xf>
    <xf numFmtId="173" fontId="9" fillId="33" borderId="21" xfId="44" applyNumberFormat="1" applyFont="1" applyFill="1" applyBorder="1" applyAlignment="1">
      <alignment horizontal="center" vertical="center" shrinkToFit="1"/>
      <protection/>
    </xf>
    <xf numFmtId="173" fontId="8" fillId="33" borderId="18" xfId="44" applyNumberFormat="1" applyFont="1" applyFill="1" applyBorder="1" applyAlignment="1">
      <alignment horizontal="center" vertical="center" shrinkToFit="1"/>
      <protection/>
    </xf>
    <xf numFmtId="173" fontId="8" fillId="34" borderId="18" xfId="44" applyNumberFormat="1" applyFont="1" applyFill="1" applyBorder="1" applyAlignment="1">
      <alignment vertical="center" shrinkToFit="1"/>
      <protection/>
    </xf>
    <xf numFmtId="0" fontId="4" fillId="0" borderId="0" xfId="44" applyFont="1" applyAlignment="1" applyProtection="1">
      <alignment horizontal="left" vertical="center" indent="1"/>
      <protection hidden="1"/>
    </xf>
    <xf numFmtId="0" fontId="2" fillId="0" borderId="0" xfId="44" applyAlignment="1">
      <alignment vertical="center" wrapText="1"/>
      <protection/>
    </xf>
    <xf numFmtId="0" fontId="10" fillId="0" borderId="10" xfId="44" applyFont="1" applyBorder="1" applyAlignment="1" applyProtection="1">
      <alignment vertical="center" shrinkToFit="1"/>
      <protection locked="0"/>
    </xf>
    <xf numFmtId="0" fontId="10" fillId="0" borderId="22" xfId="44" applyFont="1" applyBorder="1" applyAlignment="1" applyProtection="1">
      <alignment horizontal="center" shrinkToFit="1"/>
      <protection locked="0"/>
    </xf>
    <xf numFmtId="172" fontId="2" fillId="0" borderId="22" xfId="44" applyNumberFormat="1" applyBorder="1" applyAlignment="1" applyProtection="1">
      <alignment horizontal="center" shrinkToFit="1"/>
      <protection locked="0"/>
    </xf>
    <xf numFmtId="173" fontId="2" fillId="0" borderId="23" xfId="44" applyNumberFormat="1" applyBorder="1" applyAlignment="1" applyProtection="1">
      <alignment horizontal="center" shrinkToFit="1"/>
      <protection locked="0"/>
    </xf>
    <xf numFmtId="173" fontId="2" fillId="33" borderId="16" xfId="44" applyNumberFormat="1" applyFill="1" applyBorder="1" applyAlignment="1">
      <alignment horizontal="center" shrinkToFit="1"/>
      <protection/>
    </xf>
    <xf numFmtId="173" fontId="2" fillId="0" borderId="13" xfId="44" applyNumberFormat="1" applyBorder="1" applyAlignment="1" applyProtection="1">
      <alignment horizontal="center" shrinkToFit="1"/>
      <protection locked="0"/>
    </xf>
    <xf numFmtId="173" fontId="2" fillId="0" borderId="14" xfId="44" applyNumberFormat="1" applyBorder="1" applyAlignment="1" applyProtection="1">
      <alignment horizontal="center" shrinkToFit="1"/>
      <protection locked="0"/>
    </xf>
    <xf numFmtId="173" fontId="2" fillId="0" borderId="14" xfId="44" applyNumberFormat="1" applyFont="1" applyBorder="1" applyAlignment="1" applyProtection="1">
      <alignment horizontal="center" shrinkToFit="1"/>
      <protection/>
    </xf>
    <xf numFmtId="173" fontId="2" fillId="0" borderId="15" xfId="44" applyNumberFormat="1" applyFont="1" applyBorder="1" applyAlignment="1" applyProtection="1">
      <alignment horizontal="center" shrinkToFit="1"/>
      <protection/>
    </xf>
    <xf numFmtId="0" fontId="10" fillId="0" borderId="11" xfId="44" applyFont="1" applyBorder="1" applyAlignment="1" applyProtection="1">
      <alignment vertical="center" shrinkToFit="1"/>
      <protection locked="0"/>
    </xf>
    <xf numFmtId="0" fontId="10" fillId="0" borderId="24" xfId="44" applyFont="1" applyBorder="1" applyAlignment="1" applyProtection="1">
      <alignment horizontal="center" shrinkToFit="1"/>
      <protection locked="0"/>
    </xf>
    <xf numFmtId="172" fontId="2" fillId="0" borderId="24" xfId="44" applyNumberFormat="1" applyBorder="1" applyAlignment="1" applyProtection="1">
      <alignment horizontal="center" shrinkToFit="1"/>
      <protection locked="0"/>
    </xf>
    <xf numFmtId="173" fontId="2" fillId="0" borderId="25" xfId="44" applyNumberFormat="1" applyBorder="1" applyAlignment="1" applyProtection="1">
      <alignment horizontal="center" shrinkToFit="1"/>
      <protection locked="0"/>
    </xf>
    <xf numFmtId="173" fontId="2" fillId="0" borderId="11" xfId="44" applyNumberFormat="1" applyBorder="1" applyAlignment="1" applyProtection="1">
      <alignment horizontal="center" shrinkToFit="1"/>
      <protection locked="0"/>
    </xf>
    <xf numFmtId="173" fontId="2" fillId="0" borderId="24" xfId="44" applyNumberFormat="1" applyBorder="1" applyAlignment="1" applyProtection="1">
      <alignment horizontal="center" shrinkToFit="1"/>
      <protection locked="0"/>
    </xf>
    <xf numFmtId="173" fontId="2" fillId="0" borderId="24" xfId="44" applyNumberFormat="1" applyFont="1" applyBorder="1" applyAlignment="1" applyProtection="1">
      <alignment horizontal="center" shrinkToFit="1"/>
      <protection/>
    </xf>
    <xf numFmtId="173" fontId="2" fillId="0" borderId="25" xfId="44" applyNumberFormat="1" applyFont="1" applyBorder="1" applyAlignment="1" applyProtection="1">
      <alignment horizontal="center" shrinkToFit="1"/>
      <protection/>
    </xf>
    <xf numFmtId="0" fontId="10" fillId="0" borderId="24" xfId="44" applyFont="1" applyBorder="1" applyAlignment="1">
      <alignment horizontal="center" shrinkToFit="1"/>
      <protection/>
    </xf>
    <xf numFmtId="172" fontId="2" fillId="0" borderId="24" xfId="44" applyNumberFormat="1" applyBorder="1" applyAlignment="1">
      <alignment horizontal="center" shrinkToFit="1"/>
      <protection/>
    </xf>
    <xf numFmtId="173" fontId="2" fillId="0" borderId="25" xfId="44" applyNumberFormat="1" applyBorder="1" applyAlignment="1">
      <alignment horizontal="center" shrinkToFit="1"/>
      <protection/>
    </xf>
    <xf numFmtId="173" fontId="2" fillId="0" borderId="26" xfId="44" applyNumberFormat="1" applyBorder="1" applyAlignment="1" applyProtection="1">
      <alignment horizontal="center" shrinkToFit="1"/>
      <protection/>
    </xf>
    <xf numFmtId="173" fontId="2" fillId="0" borderId="24" xfId="44" applyNumberFormat="1" applyBorder="1" applyAlignment="1" applyProtection="1">
      <alignment horizontal="center" shrinkToFit="1"/>
      <protection/>
    </xf>
    <xf numFmtId="0" fontId="10" fillId="0" borderId="27" xfId="44" applyFont="1" applyBorder="1" applyAlignment="1">
      <alignment horizontal="center" shrinkToFit="1"/>
      <protection/>
    </xf>
    <xf numFmtId="172" fontId="2" fillId="0" borderId="27" xfId="44" applyNumberFormat="1" applyBorder="1" applyAlignment="1">
      <alignment horizontal="center" shrinkToFit="1"/>
      <protection/>
    </xf>
    <xf numFmtId="173" fontId="2" fillId="0" borderId="28" xfId="44" applyNumberFormat="1" applyBorder="1" applyAlignment="1">
      <alignment horizontal="center" shrinkToFit="1"/>
      <protection/>
    </xf>
    <xf numFmtId="173" fontId="2" fillId="0" borderId="29" xfId="44" applyNumberFormat="1" applyBorder="1" applyAlignment="1" applyProtection="1">
      <alignment horizontal="center" shrinkToFit="1"/>
      <protection/>
    </xf>
    <xf numFmtId="173" fontId="2" fillId="0" borderId="27" xfId="44" applyNumberFormat="1" applyBorder="1" applyAlignment="1" applyProtection="1">
      <alignment horizontal="center" shrinkToFit="1"/>
      <protection/>
    </xf>
    <xf numFmtId="173" fontId="2" fillId="0" borderId="30" xfId="44" applyNumberFormat="1" applyFont="1" applyBorder="1" applyAlignment="1" applyProtection="1">
      <alignment horizontal="center" shrinkToFit="1"/>
      <protection/>
    </xf>
    <xf numFmtId="173" fontId="2" fillId="0" borderId="31" xfId="44" applyNumberFormat="1" applyFont="1" applyBorder="1" applyAlignment="1" applyProtection="1">
      <alignment horizontal="center" shrinkToFit="1"/>
      <protection/>
    </xf>
    <xf numFmtId="173" fontId="8" fillId="34" borderId="18" xfId="44" applyNumberFormat="1" applyFont="1" applyFill="1" applyBorder="1" applyAlignment="1">
      <alignment horizontal="left" vertical="center" wrapText="1" shrinkToFit="1"/>
      <protection/>
    </xf>
    <xf numFmtId="0" fontId="9" fillId="0" borderId="0" xfId="44" applyFont="1" applyAlignment="1">
      <alignment vertical="center"/>
      <protection/>
    </xf>
    <xf numFmtId="173" fontId="2" fillId="0" borderId="15" xfId="44" applyNumberFormat="1" applyBorder="1" applyAlignment="1" applyProtection="1">
      <alignment horizontal="center" shrinkToFit="1"/>
      <protection locked="0"/>
    </xf>
    <xf numFmtId="0" fontId="10" fillId="0" borderId="13" xfId="44" applyFont="1" applyBorder="1" applyAlignment="1" applyProtection="1">
      <alignment vertical="center" shrinkToFit="1"/>
      <protection locked="0"/>
    </xf>
    <xf numFmtId="0" fontId="10" fillId="0" borderId="14" xfId="44" applyFont="1" applyBorder="1" applyAlignment="1" applyProtection="1">
      <alignment horizontal="center" shrinkToFit="1"/>
      <protection locked="0"/>
    </xf>
    <xf numFmtId="172" fontId="2" fillId="0" borderId="14" xfId="44" applyNumberFormat="1" applyBorder="1" applyAlignment="1" applyProtection="1">
      <alignment horizontal="center" shrinkToFit="1"/>
      <protection locked="0"/>
    </xf>
    <xf numFmtId="0" fontId="10" fillId="0" borderId="12" xfId="44" applyFont="1" applyBorder="1" applyAlignment="1" applyProtection="1">
      <alignment vertical="center" shrinkToFit="1"/>
      <protection locked="0"/>
    </xf>
    <xf numFmtId="0" fontId="10" fillId="0" borderId="27" xfId="44" applyFont="1" applyBorder="1" applyAlignment="1" applyProtection="1">
      <alignment horizontal="center" shrinkToFit="1"/>
      <protection locked="0"/>
    </xf>
    <xf numFmtId="172" fontId="2" fillId="0" borderId="27" xfId="44" applyNumberFormat="1" applyBorder="1" applyAlignment="1" applyProtection="1">
      <alignment horizontal="center" shrinkToFit="1"/>
      <protection locked="0"/>
    </xf>
    <xf numFmtId="173" fontId="2" fillId="0" borderId="28" xfId="44" applyNumberFormat="1" applyBorder="1" applyAlignment="1" applyProtection="1">
      <alignment horizontal="center" shrinkToFit="1"/>
      <protection locked="0"/>
    </xf>
    <xf numFmtId="173" fontId="2" fillId="0" borderId="32" xfId="44" applyNumberFormat="1" applyBorder="1" applyAlignment="1" applyProtection="1">
      <alignment horizontal="center" shrinkToFit="1"/>
      <protection locked="0"/>
    </xf>
    <xf numFmtId="173" fontId="2" fillId="0" borderId="30" xfId="44" applyNumberFormat="1" applyBorder="1" applyAlignment="1" applyProtection="1">
      <alignment horizontal="center" shrinkToFit="1"/>
      <protection locked="0"/>
    </xf>
    <xf numFmtId="173" fontId="2" fillId="0" borderId="31" xfId="44" applyNumberFormat="1" applyBorder="1" applyAlignment="1" applyProtection="1">
      <alignment horizontal="center" shrinkToFit="1"/>
      <protection locked="0"/>
    </xf>
    <xf numFmtId="173" fontId="8" fillId="34" borderId="18" xfId="44" applyNumberFormat="1" applyFont="1" applyFill="1" applyBorder="1" applyAlignment="1">
      <alignment vertical="center" shrinkToFit="1"/>
      <protection/>
    </xf>
    <xf numFmtId="0" fontId="9" fillId="0" borderId="0" xfId="44" applyFont="1" applyAlignment="1">
      <alignment vertical="center" wrapText="1"/>
      <protection/>
    </xf>
    <xf numFmtId="16" fontId="10" fillId="0" borderId="11" xfId="44" applyNumberFormat="1" applyFont="1" applyBorder="1" applyAlignment="1" applyProtection="1">
      <alignment vertical="center" shrinkToFit="1"/>
      <protection locked="0"/>
    </xf>
    <xf numFmtId="0" fontId="9" fillId="0" borderId="0" xfId="44" applyFont="1" applyFill="1" applyAlignment="1">
      <alignment vertical="center" wrapText="1"/>
      <protection/>
    </xf>
    <xf numFmtId="173" fontId="2" fillId="33" borderId="33" xfId="44" applyNumberFormat="1" applyFill="1" applyBorder="1" applyAlignment="1">
      <alignment horizontal="center" shrinkToFit="1"/>
      <protection/>
    </xf>
    <xf numFmtId="173" fontId="2" fillId="0" borderId="12" xfId="44" applyNumberFormat="1" applyBorder="1" applyAlignment="1" applyProtection="1">
      <alignment horizontal="center" shrinkToFit="1"/>
      <protection locked="0"/>
    </xf>
    <xf numFmtId="173" fontId="2" fillId="0" borderId="27" xfId="44" applyNumberFormat="1" applyBorder="1" applyAlignment="1" applyProtection="1">
      <alignment horizontal="center" shrinkToFit="1"/>
      <protection locked="0"/>
    </xf>
    <xf numFmtId="173" fontId="2" fillId="0" borderId="27" xfId="44" applyNumberFormat="1" applyFont="1" applyBorder="1" applyAlignment="1" applyProtection="1">
      <alignment horizontal="center" shrinkToFit="1"/>
      <protection/>
    </xf>
    <xf numFmtId="173" fontId="2" fillId="0" borderId="10" xfId="44" applyNumberFormat="1" applyBorder="1" applyAlignment="1" applyProtection="1">
      <alignment horizontal="center" shrinkToFit="1"/>
      <protection locked="0"/>
    </xf>
    <xf numFmtId="173" fontId="2" fillId="0" borderId="22" xfId="44" applyNumberFormat="1" applyBorder="1" applyAlignment="1" applyProtection="1">
      <alignment horizontal="center" shrinkToFit="1"/>
      <protection locked="0"/>
    </xf>
    <xf numFmtId="173" fontId="2" fillId="0" borderId="22" xfId="44" applyNumberFormat="1" applyFont="1" applyBorder="1" applyAlignment="1" applyProtection="1">
      <alignment horizontal="center" shrinkToFit="1"/>
      <protection/>
    </xf>
    <xf numFmtId="173" fontId="2" fillId="0" borderId="19" xfId="44" applyNumberFormat="1" applyFont="1" applyFill="1" applyBorder="1" applyAlignment="1" applyProtection="1">
      <alignment horizontal="center" vertical="center" shrinkToFit="1"/>
      <protection locked="0"/>
    </xf>
    <xf numFmtId="173" fontId="8" fillId="34" borderId="34" xfId="44" applyNumberFormat="1" applyFont="1" applyFill="1" applyBorder="1" applyAlignment="1">
      <alignment vertical="center" shrinkToFit="1"/>
      <protection/>
    </xf>
    <xf numFmtId="173" fontId="11" fillId="33" borderId="18" xfId="44" applyNumberFormat="1" applyFont="1" applyFill="1" applyBorder="1" applyAlignment="1">
      <alignment horizontal="center" vertical="center" shrinkToFit="1"/>
      <protection/>
    </xf>
    <xf numFmtId="173" fontId="11" fillId="33" borderId="19" xfId="44" applyNumberFormat="1" applyFont="1" applyFill="1" applyBorder="1" applyAlignment="1">
      <alignment horizontal="center" vertical="center" shrinkToFit="1"/>
      <protection/>
    </xf>
    <xf numFmtId="173" fontId="11" fillId="33" borderId="35" xfId="44" applyNumberFormat="1" applyFont="1" applyFill="1" applyBorder="1" applyAlignment="1">
      <alignment horizontal="center" vertical="center" shrinkToFit="1"/>
      <protection/>
    </xf>
    <xf numFmtId="173" fontId="11" fillId="33" borderId="20" xfId="44" applyNumberFormat="1" applyFont="1" applyFill="1" applyBorder="1" applyAlignment="1">
      <alignment horizontal="center" vertical="center" shrinkToFit="1"/>
      <protection/>
    </xf>
    <xf numFmtId="173" fontId="11" fillId="33" borderId="21" xfId="44" applyNumberFormat="1" applyFont="1" applyFill="1" applyBorder="1" applyAlignment="1">
      <alignment horizontal="center" vertical="center" shrinkToFit="1"/>
      <protection/>
    </xf>
    <xf numFmtId="172" fontId="11" fillId="0" borderId="36" xfId="44" applyNumberFormat="1" applyFont="1" applyFill="1" applyBorder="1" applyAlignment="1">
      <alignment horizontal="center" vertical="center" shrinkToFit="1"/>
      <protection/>
    </xf>
    <xf numFmtId="174" fontId="2" fillId="0" borderId="37" xfId="50" applyNumberFormat="1" applyFont="1" applyFill="1" applyBorder="1" applyAlignment="1">
      <alignment horizontal="center" vertical="center" shrinkToFit="1"/>
    </xf>
    <xf numFmtId="174" fontId="2" fillId="0" borderId="38" xfId="50" applyNumberFormat="1" applyFont="1" applyFill="1" applyBorder="1" applyAlignment="1">
      <alignment horizontal="center" vertical="center" shrinkToFit="1"/>
    </xf>
    <xf numFmtId="9" fontId="0" fillId="0" borderId="39" xfId="50" applyFont="1" applyFill="1" applyBorder="1" applyAlignment="1">
      <alignment horizontal="center" vertical="center" shrinkToFit="1"/>
    </xf>
    <xf numFmtId="174" fontId="12" fillId="0" borderId="40" xfId="50" applyNumberFormat="1" applyFont="1" applyFill="1" applyBorder="1" applyAlignment="1">
      <alignment horizontal="center" vertical="center" shrinkToFit="1"/>
    </xf>
    <xf numFmtId="0" fontId="2" fillId="0" borderId="0" xfId="44" applyAlignment="1">
      <alignment horizontal="center"/>
      <protection/>
    </xf>
    <xf numFmtId="0" fontId="2" fillId="0" borderId="0" xfId="44" applyAlignment="1">
      <alignment horizontal="center" shrinkToFit="1"/>
      <protection/>
    </xf>
    <xf numFmtId="0" fontId="2" fillId="0" borderId="0" xfId="44" applyAlignment="1">
      <alignment shrinkToFit="1"/>
      <protection/>
    </xf>
    <xf numFmtId="0" fontId="2" fillId="0" borderId="0" xfId="44" applyProtection="1">
      <alignment/>
      <protection hidden="1"/>
    </xf>
    <xf numFmtId="0" fontId="2" fillId="0" borderId="0" xfId="44" applyAlignment="1" applyProtection="1">
      <alignment horizontal="center"/>
      <protection hidden="1"/>
    </xf>
    <xf numFmtId="0" fontId="14" fillId="0" borderId="0" xfId="44" applyFont="1" applyAlignment="1" applyProtection="1">
      <alignment horizontal="center"/>
      <protection hidden="1"/>
    </xf>
    <xf numFmtId="0" fontId="2" fillId="0" borderId="0" xfId="44" applyFont="1" applyFill="1" applyBorder="1" applyAlignment="1">
      <alignment vertical="top" wrapText="1"/>
      <protection/>
    </xf>
    <xf numFmtId="0" fontId="17" fillId="0" borderId="0" xfId="44" applyFont="1" applyFill="1" applyAlignment="1" applyProtection="1">
      <alignment shrinkToFit="1"/>
      <protection hidden="1"/>
    </xf>
    <xf numFmtId="0" fontId="16" fillId="0" borderId="0" xfId="44" applyFont="1" applyFill="1" applyAlignment="1" applyProtection="1">
      <alignment/>
      <protection hidden="1"/>
    </xf>
    <xf numFmtId="0" fontId="2" fillId="0" borderId="0" xfId="44" applyFill="1" applyAlignment="1" applyProtection="1">
      <alignment/>
      <protection hidden="1"/>
    </xf>
    <xf numFmtId="172" fontId="11" fillId="0" borderId="41" xfId="44" applyNumberFormat="1" applyFont="1" applyFill="1" applyBorder="1" applyAlignment="1">
      <alignment horizontal="center" vertical="center" shrinkToFit="1"/>
      <protection/>
    </xf>
    <xf numFmtId="174" fontId="12" fillId="0" borderId="42" xfId="50" applyNumberFormat="1" applyFont="1" applyFill="1" applyBorder="1" applyAlignment="1">
      <alignment horizontal="center" vertical="center" shrinkToFit="1"/>
    </xf>
    <xf numFmtId="173" fontId="2" fillId="33" borderId="34" xfId="44" applyNumberFormat="1" applyFill="1" applyBorder="1" applyAlignment="1">
      <alignment horizontal="center" vertical="center" shrinkToFit="1"/>
      <protection/>
    </xf>
    <xf numFmtId="10" fontId="0" fillId="0" borderId="19" xfId="50" applyNumberFormat="1" applyFont="1" applyBorder="1" applyAlignment="1">
      <alignment horizontal="center" vertical="center" shrinkToFit="1"/>
    </xf>
    <xf numFmtId="173" fontId="2" fillId="0" borderId="20" xfId="44" applyNumberFormat="1" applyBorder="1" applyAlignment="1">
      <alignment horizontal="center" vertical="center" shrinkToFit="1"/>
      <protection/>
    </xf>
    <xf numFmtId="173" fontId="2" fillId="0" borderId="21" xfId="44" applyNumberFormat="1" applyBorder="1" applyAlignment="1">
      <alignment horizontal="center" vertical="center" shrinkToFit="1"/>
      <protection/>
    </xf>
    <xf numFmtId="0" fontId="10" fillId="0" borderId="10" xfId="44" applyFont="1" applyBorder="1" applyAlignment="1" applyProtection="1">
      <alignment shrinkToFit="1"/>
      <protection locked="0"/>
    </xf>
    <xf numFmtId="0" fontId="4" fillId="0" borderId="0" xfId="44" applyFont="1" applyAlignment="1" applyProtection="1">
      <alignment horizontal="left"/>
      <protection hidden="1"/>
    </xf>
    <xf numFmtId="0" fontId="2" fillId="0" borderId="0" xfId="44" applyAlignment="1">
      <alignment/>
      <protection/>
    </xf>
    <xf numFmtId="0" fontId="10" fillId="0" borderId="11" xfId="44" applyFont="1" applyBorder="1" applyAlignment="1" applyProtection="1">
      <alignment shrinkToFit="1"/>
      <protection locked="0"/>
    </xf>
    <xf numFmtId="0" fontId="10" fillId="0" borderId="11" xfId="44" applyFont="1" applyBorder="1" applyAlignment="1">
      <alignment shrinkToFit="1"/>
      <protection/>
    </xf>
    <xf numFmtId="0" fontId="10" fillId="0" borderId="12" xfId="44" applyFont="1" applyBorder="1" applyAlignment="1">
      <alignment shrinkToFit="1"/>
      <protection/>
    </xf>
    <xf numFmtId="173" fontId="7" fillId="33" borderId="18" xfId="44" applyNumberFormat="1" applyFont="1" applyFill="1" applyBorder="1" applyAlignment="1">
      <alignment horizontal="center" vertical="center" shrinkToFit="1"/>
      <protection/>
    </xf>
    <xf numFmtId="178" fontId="3" fillId="33" borderId="11" xfId="44" applyNumberFormat="1" applyFont="1" applyFill="1" applyBorder="1" applyAlignment="1">
      <alignment horizontal="left" indent="3"/>
      <protection/>
    </xf>
    <xf numFmtId="178" fontId="3" fillId="33" borderId="12" xfId="44" applyNumberFormat="1" applyFont="1" applyFill="1" applyBorder="1" applyAlignment="1">
      <alignment horizontal="left" indent="3"/>
      <protection/>
    </xf>
    <xf numFmtId="0" fontId="25" fillId="0" borderId="0" xfId="44" applyFont="1" applyAlignment="1" applyProtection="1">
      <alignment horizontal="right"/>
      <protection hidden="1"/>
    </xf>
    <xf numFmtId="0" fontId="60" fillId="0" borderId="43" xfId="0" applyFont="1" applyBorder="1" applyAlignment="1">
      <alignment/>
    </xf>
    <xf numFmtId="0" fontId="60" fillId="0" borderId="0" xfId="0" applyFont="1" applyAlignment="1">
      <alignment/>
    </xf>
    <xf numFmtId="0" fontId="60" fillId="0" borderId="43" xfId="0" applyFont="1" applyBorder="1" applyAlignment="1">
      <alignment horizontal="right"/>
    </xf>
    <xf numFmtId="0" fontId="0" fillId="0" borderId="0" xfId="0" applyBorder="1" applyAlignment="1">
      <alignment/>
    </xf>
    <xf numFmtId="14" fontId="3" fillId="0" borderId="24" xfId="44" applyNumberFormat="1" applyFont="1" applyFill="1" applyBorder="1" applyAlignment="1" applyProtection="1">
      <alignment horizontal="left" indent="1"/>
      <protection locked="0"/>
    </xf>
    <xf numFmtId="0" fontId="2" fillId="0" borderId="24" xfId="44" applyBorder="1" applyProtection="1">
      <alignment/>
      <protection locked="0"/>
    </xf>
    <xf numFmtId="0" fontId="3" fillId="33" borderId="44" xfId="44" applyFont="1" applyFill="1" applyBorder="1" applyAlignment="1">
      <alignment horizontal="left"/>
      <protection/>
    </xf>
    <xf numFmtId="0" fontId="2" fillId="0" borderId="45" xfId="44" applyBorder="1" applyAlignment="1">
      <alignment/>
      <protection/>
    </xf>
    <xf numFmtId="0" fontId="2" fillId="0" borderId="46" xfId="44" applyBorder="1" applyAlignment="1">
      <alignment/>
      <protection/>
    </xf>
    <xf numFmtId="0" fontId="2" fillId="0" borderId="47" xfId="44" applyBorder="1" applyAlignment="1">
      <alignment/>
      <protection/>
    </xf>
    <xf numFmtId="0" fontId="2" fillId="0" borderId="48" xfId="44" applyBorder="1" applyAlignment="1">
      <alignment/>
      <protection/>
    </xf>
    <xf numFmtId="0" fontId="2" fillId="0" borderId="49" xfId="44" applyBorder="1" applyAlignment="1">
      <alignment/>
      <protection/>
    </xf>
    <xf numFmtId="14" fontId="3" fillId="0" borderId="27" xfId="44" applyNumberFormat="1" applyFont="1" applyFill="1" applyBorder="1" applyAlignment="1" applyProtection="1">
      <alignment horizontal="left" indent="1"/>
      <protection locked="0"/>
    </xf>
    <xf numFmtId="0" fontId="3" fillId="0" borderId="27" xfId="44" applyFont="1" applyFill="1" applyBorder="1" applyAlignment="1" applyProtection="1">
      <alignment horizontal="left" indent="1"/>
      <protection locked="0"/>
    </xf>
    <xf numFmtId="0" fontId="3" fillId="0" borderId="0" xfId="44" applyFont="1" applyAlignment="1">
      <alignment horizontal="left" indent="1" shrinkToFit="1"/>
      <protection/>
    </xf>
    <xf numFmtId="0" fontId="2" fillId="0" borderId="0" xfId="44" applyAlignment="1">
      <alignment horizontal="left" indent="1" shrinkToFit="1"/>
      <protection/>
    </xf>
    <xf numFmtId="0" fontId="5" fillId="0" borderId="0" xfId="44" applyFont="1" applyAlignment="1">
      <alignment horizontal="left" indent="1"/>
      <protection/>
    </xf>
    <xf numFmtId="0" fontId="2" fillId="0" borderId="0" xfId="44" applyAlignment="1">
      <alignment horizontal="left" indent="1"/>
      <protection/>
    </xf>
    <xf numFmtId="0" fontId="3" fillId="0" borderId="22" xfId="44" applyFont="1" applyFill="1" applyBorder="1" applyAlignment="1" applyProtection="1">
      <alignment horizontal="left" indent="1"/>
      <protection locked="0"/>
    </xf>
    <xf numFmtId="0" fontId="3" fillId="0" borderId="23" xfId="44" applyFont="1" applyFill="1" applyBorder="1" applyAlignment="1" applyProtection="1">
      <alignment horizontal="left" indent="1"/>
      <protection locked="0"/>
    </xf>
    <xf numFmtId="0" fontId="3" fillId="0" borderId="24" xfId="44" applyFont="1" applyFill="1" applyBorder="1" applyAlignment="1" applyProtection="1">
      <alignment horizontal="left" indent="1" shrinkToFit="1"/>
      <protection locked="0"/>
    </xf>
    <xf numFmtId="0" fontId="3" fillId="0" borderId="25" xfId="44" applyFont="1" applyFill="1" applyBorder="1" applyAlignment="1" applyProtection="1">
      <alignment horizontal="left" indent="1" shrinkToFit="1"/>
      <protection locked="0"/>
    </xf>
    <xf numFmtId="173" fontId="2" fillId="0" borderId="34" xfId="44" applyNumberFormat="1" applyFont="1" applyFill="1" applyBorder="1" applyAlignment="1" applyProtection="1">
      <alignment horizontal="left" vertical="top" wrapText="1" shrinkToFit="1"/>
      <protection locked="0"/>
    </xf>
    <xf numFmtId="173" fontId="2" fillId="0" borderId="50" xfId="44" applyNumberFormat="1" applyFont="1" applyFill="1" applyBorder="1" applyAlignment="1" applyProtection="1">
      <alignment horizontal="left" vertical="top" wrapText="1" shrinkToFit="1"/>
      <protection locked="0"/>
    </xf>
    <xf numFmtId="173" fontId="2" fillId="0" borderId="51" xfId="44" applyNumberFormat="1" applyFont="1" applyFill="1" applyBorder="1" applyAlignment="1" applyProtection="1">
      <alignment horizontal="left" vertical="top" wrapText="1" shrinkToFit="1"/>
      <protection locked="0"/>
    </xf>
    <xf numFmtId="0" fontId="7" fillId="33" borderId="10" xfId="44" applyFont="1" applyFill="1" applyBorder="1" applyAlignment="1">
      <alignment horizontal="left" vertical="center" indent="1"/>
      <protection/>
    </xf>
    <xf numFmtId="0" fontId="7" fillId="33" borderId="22" xfId="44" applyFont="1" applyFill="1" applyBorder="1" applyAlignment="1">
      <alignment horizontal="left" vertical="center" indent="1"/>
      <protection/>
    </xf>
    <xf numFmtId="0" fontId="7" fillId="33" borderId="23" xfId="44" applyFont="1" applyFill="1" applyBorder="1" applyAlignment="1">
      <alignment horizontal="left" vertical="center" indent="1"/>
      <protection/>
    </xf>
    <xf numFmtId="0" fontId="7" fillId="33" borderId="10" xfId="44" applyFont="1" applyFill="1" applyBorder="1" applyAlignment="1">
      <alignment horizontal="left" vertical="center" indent="2"/>
      <protection/>
    </xf>
    <xf numFmtId="0" fontId="7" fillId="33" borderId="22" xfId="44" applyFont="1" applyFill="1" applyBorder="1" applyAlignment="1">
      <alignment horizontal="left" vertical="center" indent="2"/>
      <protection/>
    </xf>
    <xf numFmtId="0" fontId="2" fillId="0" borderId="23" xfId="44" applyBorder="1" applyAlignment="1">
      <alignment horizontal="left" indent="2"/>
      <protection/>
    </xf>
    <xf numFmtId="0" fontId="7" fillId="33" borderId="11" xfId="44" applyFont="1" applyFill="1" applyBorder="1" applyAlignment="1">
      <alignment horizontal="left" vertical="center" wrapText="1" indent="1"/>
      <protection/>
    </xf>
    <xf numFmtId="0" fontId="7" fillId="33" borderId="11" xfId="44" applyFont="1" applyFill="1" applyBorder="1" applyAlignment="1">
      <alignment horizontal="left" vertical="center" indent="1"/>
      <protection/>
    </xf>
    <xf numFmtId="0" fontId="7" fillId="33" borderId="12" xfId="44" applyFont="1" applyFill="1" applyBorder="1" applyAlignment="1">
      <alignment horizontal="left" vertical="center" indent="1"/>
      <protection/>
    </xf>
    <xf numFmtId="0" fontId="7" fillId="33" borderId="24" xfId="44" applyFont="1" applyFill="1" applyBorder="1" applyAlignment="1">
      <alignment horizontal="center" vertical="center" wrapText="1"/>
      <protection/>
    </xf>
    <xf numFmtId="0" fontId="7" fillId="33" borderId="24" xfId="44" applyFont="1" applyFill="1" applyBorder="1" applyAlignment="1">
      <alignment vertical="center"/>
      <protection/>
    </xf>
    <xf numFmtId="0" fontId="7" fillId="33" borderId="27" xfId="44" applyFont="1" applyFill="1" applyBorder="1" applyAlignment="1">
      <alignment vertical="center"/>
      <protection/>
    </xf>
    <xf numFmtId="0" fontId="7" fillId="33" borderId="25" xfId="44" applyFont="1" applyFill="1" applyBorder="1" applyAlignment="1">
      <alignment horizontal="center" vertical="center" wrapText="1"/>
      <protection/>
    </xf>
    <xf numFmtId="0" fontId="7" fillId="33" borderId="25" xfId="44" applyFont="1" applyFill="1" applyBorder="1" applyAlignment="1">
      <alignment vertical="center"/>
      <protection/>
    </xf>
    <xf numFmtId="0" fontId="7" fillId="33" borderId="28" xfId="44" applyFont="1" applyFill="1" applyBorder="1" applyAlignment="1">
      <alignment vertical="center"/>
      <protection/>
    </xf>
    <xf numFmtId="0" fontId="7" fillId="33" borderId="32" xfId="44" applyFont="1" applyFill="1" applyBorder="1" applyAlignment="1">
      <alignment horizontal="center" vertical="center" wrapText="1"/>
      <protection/>
    </xf>
    <xf numFmtId="0" fontId="7" fillId="33" borderId="52" xfId="44" applyFont="1" applyFill="1" applyBorder="1" applyAlignment="1">
      <alignment horizontal="center" vertical="center" wrapText="1"/>
      <protection/>
    </xf>
    <xf numFmtId="0" fontId="7" fillId="33" borderId="53" xfId="44" applyFont="1" applyFill="1" applyBorder="1" applyAlignment="1">
      <alignment horizontal="center" vertical="center" wrapText="1"/>
      <protection/>
    </xf>
    <xf numFmtId="0" fontId="7" fillId="33" borderId="24" xfId="44" applyFont="1" applyFill="1" applyBorder="1" applyAlignment="1">
      <alignment horizontal="center" vertical="center"/>
      <protection/>
    </xf>
    <xf numFmtId="0" fontId="7" fillId="33" borderId="31" xfId="44" applyFont="1" applyFill="1" applyBorder="1" applyAlignment="1">
      <alignment horizontal="center" vertical="center"/>
      <protection/>
    </xf>
    <xf numFmtId="0" fontId="7" fillId="33" borderId="54" xfId="44" applyFont="1" applyFill="1" applyBorder="1" applyAlignment="1">
      <alignment horizontal="center" vertical="center"/>
      <protection/>
    </xf>
    <xf numFmtId="0" fontId="7" fillId="33" borderId="55" xfId="44" applyFont="1" applyFill="1" applyBorder="1" applyAlignment="1">
      <alignment horizontal="center" vertical="center"/>
      <protection/>
    </xf>
    <xf numFmtId="0" fontId="7" fillId="33" borderId="56" xfId="44" applyFont="1" applyFill="1" applyBorder="1" applyAlignment="1">
      <alignment horizontal="center" vertical="center" wrapText="1"/>
      <protection/>
    </xf>
    <xf numFmtId="0" fontId="7" fillId="33" borderId="13" xfId="44" applyFont="1" applyFill="1" applyBorder="1" applyAlignment="1">
      <alignment horizontal="center" vertical="center" wrapText="1"/>
      <protection/>
    </xf>
    <xf numFmtId="0" fontId="2" fillId="33" borderId="27" xfId="44" applyFill="1" applyBorder="1" applyAlignment="1">
      <alignment vertical="center"/>
      <protection/>
    </xf>
    <xf numFmtId="0" fontId="7" fillId="33" borderId="30" xfId="44" applyFont="1" applyFill="1" applyBorder="1" applyAlignment="1">
      <alignment horizontal="center" vertical="center" wrapText="1"/>
      <protection/>
    </xf>
    <xf numFmtId="0" fontId="7" fillId="33" borderId="57" xfId="44" applyFont="1" applyFill="1" applyBorder="1" applyAlignment="1">
      <alignment horizontal="center" vertical="center" wrapText="1"/>
      <protection/>
    </xf>
    <xf numFmtId="0" fontId="7" fillId="33" borderId="58" xfId="44" applyFont="1" applyFill="1" applyBorder="1" applyAlignment="1">
      <alignment horizontal="center" vertical="center" wrapText="1"/>
      <protection/>
    </xf>
    <xf numFmtId="0" fontId="7" fillId="33" borderId="59" xfId="44" applyFont="1" applyFill="1" applyBorder="1" applyAlignment="1">
      <alignment horizontal="center" vertical="center" wrapText="1"/>
      <protection/>
    </xf>
    <xf numFmtId="0" fontId="8" fillId="33" borderId="60" xfId="44" applyFont="1" applyFill="1" applyBorder="1" applyAlignment="1">
      <alignment horizontal="left" vertical="center" wrapText="1" indent="1"/>
      <protection/>
    </xf>
    <xf numFmtId="0" fontId="2" fillId="0" borderId="61" xfId="44" applyBorder="1" applyAlignment="1">
      <alignment horizontal="left" vertical="center" wrapText="1" indent="1"/>
      <protection/>
    </xf>
    <xf numFmtId="0" fontId="2" fillId="0" borderId="62" xfId="44" applyBorder="1" applyAlignment="1">
      <alignment horizontal="left" vertical="center" wrapText="1" indent="1"/>
      <protection/>
    </xf>
    <xf numFmtId="0" fontId="2" fillId="0" borderId="61" xfId="44" applyBorder="1" applyAlignment="1">
      <alignment horizontal="left" vertical="center" indent="1"/>
      <protection/>
    </xf>
    <xf numFmtId="0" fontId="2" fillId="0" borderId="62" xfId="44" applyBorder="1" applyAlignment="1">
      <alignment horizontal="left" vertical="center" indent="1"/>
      <protection/>
    </xf>
    <xf numFmtId="0" fontId="61" fillId="0" borderId="34" xfId="44" applyFont="1" applyBorder="1" applyAlignment="1" applyProtection="1">
      <alignment horizontal="left" vertical="top" wrapText="1" shrinkToFit="1"/>
      <protection locked="0"/>
    </xf>
    <xf numFmtId="0" fontId="2" fillId="0" borderId="50" xfId="44" applyBorder="1" applyAlignment="1" applyProtection="1">
      <alignment vertical="top" wrapText="1" shrinkToFit="1"/>
      <protection locked="0"/>
    </xf>
    <xf numFmtId="0" fontId="2" fillId="0" borderId="51" xfId="44" applyBorder="1" applyAlignment="1" applyProtection="1">
      <alignment vertical="top" wrapText="1" shrinkToFit="1"/>
      <protection locked="0"/>
    </xf>
    <xf numFmtId="173" fontId="2" fillId="0" borderId="34" xfId="44" applyNumberFormat="1" applyFont="1" applyFill="1" applyBorder="1" applyAlignment="1" applyProtection="1">
      <alignment vertical="top" wrapText="1" shrinkToFit="1"/>
      <protection locked="0"/>
    </xf>
    <xf numFmtId="173" fontId="2" fillId="0" borderId="50" xfId="44" applyNumberFormat="1" applyFont="1" applyFill="1" applyBorder="1" applyAlignment="1" applyProtection="1">
      <alignment vertical="top" wrapText="1" shrinkToFit="1"/>
      <protection locked="0"/>
    </xf>
    <xf numFmtId="173" fontId="2" fillId="0" borderId="51" xfId="44" applyNumberFormat="1" applyFont="1" applyFill="1" applyBorder="1" applyAlignment="1" applyProtection="1">
      <alignment vertical="top" wrapText="1" shrinkToFit="1"/>
      <protection locked="0"/>
    </xf>
    <xf numFmtId="0" fontId="61" fillId="0" borderId="34" xfId="44" applyFont="1" applyBorder="1" applyAlignment="1" applyProtection="1">
      <alignment horizontal="left" vertical="top" wrapText="1"/>
      <protection locked="0"/>
    </xf>
    <xf numFmtId="0" fontId="61" fillId="0" borderId="50" xfId="44" applyFont="1" applyBorder="1" applyAlignment="1" applyProtection="1">
      <alignment horizontal="left" vertical="top" wrapText="1"/>
      <protection locked="0"/>
    </xf>
    <xf numFmtId="0" fontId="61" fillId="0" borderId="51" xfId="44" applyFont="1" applyBorder="1" applyAlignment="1" applyProtection="1">
      <alignment horizontal="left" vertical="top" wrapText="1"/>
      <protection locked="0"/>
    </xf>
    <xf numFmtId="173" fontId="2" fillId="0" borderId="50" xfId="44" applyNumberFormat="1" applyFill="1" applyBorder="1" applyAlignment="1" applyProtection="1">
      <alignment horizontal="left" vertical="top" wrapText="1" shrinkToFit="1"/>
      <protection locked="0"/>
    </xf>
    <xf numFmtId="173" fontId="2" fillId="0" borderId="51" xfId="44" applyNumberFormat="1" applyFill="1" applyBorder="1" applyAlignment="1" applyProtection="1">
      <alignment horizontal="left" vertical="top" wrapText="1" shrinkToFit="1"/>
      <protection locked="0"/>
    </xf>
    <xf numFmtId="0" fontId="8" fillId="33" borderId="60" xfId="44" applyFont="1" applyFill="1" applyBorder="1" applyAlignment="1">
      <alignment horizontal="left" vertical="center" wrapText="1" indent="1"/>
      <protection/>
    </xf>
    <xf numFmtId="0" fontId="8" fillId="33" borderId="61" xfId="44" applyFont="1" applyFill="1" applyBorder="1" applyAlignment="1">
      <alignment horizontal="left" vertical="center" wrapText="1" indent="1"/>
      <protection/>
    </xf>
    <xf numFmtId="0" fontId="8" fillId="33" borderId="62" xfId="44" applyFont="1" applyFill="1" applyBorder="1" applyAlignment="1">
      <alignment horizontal="left" vertical="center" wrapText="1" indent="1"/>
      <protection/>
    </xf>
    <xf numFmtId="0" fontId="2" fillId="0" borderId="60" xfId="44" applyFont="1" applyBorder="1" applyAlignment="1">
      <alignment horizontal="right" vertical="center" wrapText="1" indent="1"/>
      <protection/>
    </xf>
    <xf numFmtId="0" fontId="2" fillId="0" borderId="61" xfId="44" applyFont="1" applyBorder="1" applyAlignment="1">
      <alignment horizontal="right" vertical="center" wrapText="1" indent="1"/>
      <protection/>
    </xf>
    <xf numFmtId="0" fontId="2" fillId="0" borderId="62" xfId="44" applyFont="1" applyBorder="1" applyAlignment="1">
      <alignment horizontal="right" vertical="center" wrapText="1" indent="1"/>
      <protection/>
    </xf>
    <xf numFmtId="0" fontId="2" fillId="0" borderId="34" xfId="44" applyFont="1" applyFill="1" applyBorder="1" applyAlignment="1" applyProtection="1">
      <alignment horizontal="left" vertical="top" wrapText="1"/>
      <protection locked="0"/>
    </xf>
    <xf numFmtId="0" fontId="2" fillId="0" borderId="50" xfId="44" applyFont="1" applyFill="1" applyBorder="1" applyAlignment="1" applyProtection="1">
      <alignment horizontal="left" vertical="top" wrapText="1"/>
      <protection locked="0"/>
    </xf>
    <xf numFmtId="0" fontId="2" fillId="0" borderId="51" xfId="44" applyFont="1" applyFill="1" applyBorder="1" applyAlignment="1" applyProtection="1">
      <alignment horizontal="left" vertical="top" wrapText="1"/>
      <protection locked="0"/>
    </xf>
    <xf numFmtId="0" fontId="7" fillId="33" borderId="60" xfId="44" applyFont="1" applyFill="1" applyBorder="1" applyAlignment="1">
      <alignment horizontal="left" vertical="center" indent="1"/>
      <protection/>
    </xf>
    <xf numFmtId="0" fontId="2" fillId="0" borderId="10" xfId="44" applyFont="1" applyFill="1" applyBorder="1" applyAlignment="1">
      <alignment horizontal="right" vertical="center" indent="1"/>
      <protection/>
    </xf>
    <xf numFmtId="0" fontId="2" fillId="0" borderId="22" xfId="44" applyFont="1" applyBorder="1" applyAlignment="1">
      <alignment horizontal="right" vertical="center" indent="1"/>
      <protection/>
    </xf>
    <xf numFmtId="172" fontId="11" fillId="0" borderId="63" xfId="44" applyNumberFormat="1" applyFont="1" applyFill="1" applyBorder="1" applyAlignment="1">
      <alignment horizontal="center" vertical="center" shrinkToFit="1"/>
      <protection/>
    </xf>
    <xf numFmtId="0" fontId="2" fillId="0" borderId="37" xfId="44" applyBorder="1" applyAlignment="1">
      <alignment horizontal="center" vertical="center" shrinkToFit="1"/>
      <protection/>
    </xf>
    <xf numFmtId="0" fontId="2" fillId="0" borderId="64" xfId="44" applyBorder="1" applyAlignment="1">
      <alignment horizontal="center" vertical="center" shrinkToFit="1"/>
      <protection/>
    </xf>
    <xf numFmtId="0" fontId="2" fillId="0" borderId="11" xfId="44" applyFont="1" applyFill="1" applyBorder="1" applyAlignment="1">
      <alignment horizontal="right" vertical="center" indent="1"/>
      <protection/>
    </xf>
    <xf numFmtId="0" fontId="2" fillId="0" borderId="24" xfId="44" applyFont="1" applyFill="1" applyBorder="1" applyAlignment="1">
      <alignment horizontal="right" vertical="center" indent="1"/>
      <protection/>
    </xf>
    <xf numFmtId="172" fontId="11" fillId="0" borderId="65" xfId="44" applyNumberFormat="1" applyFont="1" applyFill="1" applyBorder="1" applyAlignment="1">
      <alignment horizontal="center" vertical="center" shrinkToFit="1"/>
      <protection/>
    </xf>
    <xf numFmtId="172" fontId="11" fillId="0" borderId="66" xfId="44" applyNumberFormat="1" applyFont="1" applyFill="1" applyBorder="1" applyAlignment="1">
      <alignment horizontal="center" vertical="center" shrinkToFit="1"/>
      <protection/>
    </xf>
    <xf numFmtId="0" fontId="13" fillId="0" borderId="0" xfId="44" applyFont="1" applyAlignment="1" applyProtection="1">
      <alignment/>
      <protection hidden="1"/>
    </xf>
    <xf numFmtId="173" fontId="11" fillId="0" borderId="38" xfId="44" applyNumberFormat="1" applyFont="1" applyFill="1" applyBorder="1" applyAlignment="1">
      <alignment horizontal="center" vertical="center" shrinkToFit="1"/>
      <protection/>
    </xf>
    <xf numFmtId="173" fontId="7" fillId="0" borderId="38" xfId="44" applyNumberFormat="1" applyFont="1" applyFill="1" applyBorder="1" applyAlignment="1">
      <alignment horizontal="center" vertical="center" shrinkToFit="1"/>
      <protection/>
    </xf>
    <xf numFmtId="0" fontId="2" fillId="0" borderId="26" xfId="44" applyFont="1" applyFill="1" applyBorder="1" applyAlignment="1">
      <alignment horizontal="right" vertical="center" indent="1"/>
      <protection/>
    </xf>
    <xf numFmtId="0" fontId="2" fillId="0" borderId="67" xfId="44" applyFont="1" applyBorder="1" applyAlignment="1">
      <alignment horizontal="right" vertical="center" indent="1"/>
      <protection/>
    </xf>
    <xf numFmtId="0" fontId="2" fillId="0" borderId="68" xfId="44" applyFont="1" applyBorder="1" applyAlignment="1">
      <alignment horizontal="right" vertical="center" indent="1"/>
      <protection/>
    </xf>
    <xf numFmtId="172" fontId="11" fillId="0" borderId="0" xfId="44" applyNumberFormat="1" applyFont="1" applyFill="1" applyBorder="1" applyAlignment="1">
      <alignment horizontal="center" vertical="center" shrinkToFit="1"/>
      <protection/>
    </xf>
    <xf numFmtId="3" fontId="11" fillId="0" borderId="38" xfId="50" applyNumberFormat="1" applyFont="1" applyFill="1" applyBorder="1" applyAlignment="1">
      <alignment horizontal="center" vertical="center" shrinkToFit="1"/>
    </xf>
    <xf numFmtId="0" fontId="2" fillId="0" borderId="26" xfId="44" applyFont="1" applyFill="1" applyBorder="1" applyAlignment="1">
      <alignment horizontal="right" vertical="center" indent="1" shrinkToFit="1"/>
      <protection/>
    </xf>
    <xf numFmtId="0" fontId="2" fillId="0" borderId="67" xfId="44" applyFont="1" applyBorder="1" applyAlignment="1">
      <alignment horizontal="right" vertical="center" indent="1" shrinkToFit="1"/>
      <protection/>
    </xf>
    <xf numFmtId="0" fontId="2" fillId="0" borderId="68" xfId="44" applyFont="1" applyBorder="1" applyAlignment="1">
      <alignment horizontal="right" vertical="center" indent="1" shrinkToFit="1"/>
      <protection/>
    </xf>
    <xf numFmtId="172" fontId="11" fillId="0" borderId="69" xfId="44" applyNumberFormat="1" applyFont="1" applyFill="1" applyBorder="1" applyAlignment="1">
      <alignment horizontal="center" vertical="center" shrinkToFit="1"/>
      <protection/>
    </xf>
    <xf numFmtId="172" fontId="11" fillId="0" borderId="43" xfId="44" applyNumberFormat="1" applyFont="1" applyFill="1" applyBorder="1" applyAlignment="1">
      <alignment horizontal="center" vertical="center" shrinkToFit="1"/>
      <protection/>
    </xf>
    <xf numFmtId="172" fontId="11" fillId="0" borderId="70" xfId="44" applyNumberFormat="1" applyFont="1" applyFill="1" applyBorder="1" applyAlignment="1">
      <alignment horizontal="center" vertical="center" shrinkToFit="1"/>
      <protection/>
    </xf>
    <xf numFmtId="174" fontId="2" fillId="0" borderId="71" xfId="50" applyNumberFormat="1" applyFont="1" applyFill="1" applyBorder="1" applyAlignment="1">
      <alignment horizontal="center" vertical="center" shrinkToFit="1"/>
    </xf>
    <xf numFmtId="174" fontId="0" fillId="0" borderId="71" xfId="50" applyNumberFormat="1" applyFont="1" applyBorder="1" applyAlignment="1">
      <alignment horizontal="center" vertical="center" shrinkToFit="1"/>
    </xf>
    <xf numFmtId="0" fontId="2" fillId="0" borderId="12" xfId="44" applyFont="1" applyFill="1" applyBorder="1" applyAlignment="1">
      <alignment horizontal="right" vertical="center" indent="1"/>
      <protection/>
    </xf>
    <xf numFmtId="0" fontId="2" fillId="0" borderId="27" xfId="44" applyFont="1" applyFill="1" applyBorder="1" applyAlignment="1">
      <alignment horizontal="right" vertical="center" indent="1"/>
      <protection/>
    </xf>
    <xf numFmtId="174" fontId="2" fillId="0" borderId="72" xfId="44" applyNumberFormat="1" applyBorder="1" applyAlignment="1">
      <alignment horizontal="center" shrinkToFit="1"/>
      <protection/>
    </xf>
    <xf numFmtId="0" fontId="2" fillId="0" borderId="0" xfId="44" applyAlignment="1" applyProtection="1">
      <alignment horizontal="left" indent="1" shrinkToFit="1"/>
      <protection hidden="1"/>
    </xf>
    <xf numFmtId="0" fontId="15" fillId="0" borderId="0" xfId="44" applyFont="1" applyAlignment="1" applyProtection="1">
      <alignment horizontal="left" shrinkToFit="1"/>
      <protection hidden="1"/>
    </xf>
    <xf numFmtId="175" fontId="25" fillId="0" borderId="0" xfId="44" applyNumberFormat="1" applyFont="1" applyAlignment="1" applyProtection="1">
      <alignment horizontal="center"/>
      <protection hidden="1"/>
    </xf>
    <xf numFmtId="0" fontId="16" fillId="0" borderId="0" xfId="44" applyFont="1" applyAlignment="1" applyProtection="1">
      <alignment horizontal="left" vertical="center" shrinkToFit="1"/>
      <protection hidden="1"/>
    </xf>
    <xf numFmtId="0" fontId="15" fillId="0" borderId="0" xfId="44" applyFont="1" applyAlignment="1" applyProtection="1">
      <alignment horizontal="center" shrinkToFit="1"/>
      <protection hidden="1"/>
    </xf>
    <xf numFmtId="0" fontId="16" fillId="0" borderId="0" xfId="44" applyFont="1" applyAlignment="1" applyProtection="1">
      <alignment horizontal="left" vertical="justify" wrapText="1" indent="1" shrinkToFit="1"/>
      <protection hidden="1"/>
    </xf>
    <xf numFmtId="0" fontId="2" fillId="0" borderId="0" xfId="44" applyFont="1" applyAlignment="1" applyProtection="1">
      <alignment horizontal="left" indent="1" shrinkToFit="1"/>
      <protection hidden="1"/>
    </xf>
    <xf numFmtId="0" fontId="15" fillId="0" borderId="0" xfId="44" applyFont="1" applyAlignment="1" applyProtection="1">
      <alignment shrinkToFit="1"/>
      <protection hidden="1"/>
    </xf>
  </cellXfs>
  <cellStyles count="49">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tekst" xfId="36"/>
    <cellStyle name="Kokku" xfId="37"/>
    <cellStyle name="Comma" xfId="38"/>
    <cellStyle name="Comma [0]" xfId="39"/>
    <cellStyle name="Kontrolli lahtrit" xfId="40"/>
    <cellStyle name="Lingitud lahter" xfId="41"/>
    <cellStyle name="Märkus" xfId="42"/>
    <cellStyle name="Neutraalne" xfId="43"/>
    <cellStyle name="Normal 2" xfId="44"/>
    <cellStyle name="Pealkiri" xfId="45"/>
    <cellStyle name="Pealkiri 1" xfId="46"/>
    <cellStyle name="Pealkiri 2" xfId="47"/>
    <cellStyle name="Pealkiri 3" xfId="48"/>
    <cellStyle name="Pealkiri 4" xfId="49"/>
    <cellStyle name="Percent 2" xfId="50"/>
    <cellStyle name="Percent" xfId="51"/>
    <cellStyle name="Rõhk1" xfId="52"/>
    <cellStyle name="Rõhk2" xfId="53"/>
    <cellStyle name="Rõhk3" xfId="54"/>
    <cellStyle name="Rõhk4" xfId="55"/>
    <cellStyle name="Rõhk5" xfId="56"/>
    <cellStyle name="Rõhk6" xfId="57"/>
    <cellStyle name="Selgitav tekst" xfId="58"/>
    <cellStyle name="Sisestus" xfId="59"/>
    <cellStyle name="Currency" xfId="60"/>
    <cellStyle name="Currency [0]" xfId="61"/>
    <cellStyle name="Väljund" xfId="62"/>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35"/>
    <pageSetUpPr fitToPage="1"/>
  </sheetPr>
  <dimension ref="A1:L71"/>
  <sheetViews>
    <sheetView showGridLines="0" tabSelected="1" zoomScale="90" zoomScaleNormal="90" zoomScalePageLayoutView="0" workbookViewId="0" topLeftCell="D1">
      <selection activeCell="K14" sqref="K14:K22"/>
    </sheetView>
  </sheetViews>
  <sheetFormatPr defaultColWidth="9.140625" defaultRowHeight="15"/>
  <cols>
    <col min="1" max="1" width="39.28125" style="3" customWidth="1"/>
    <col min="2" max="2" width="6.57421875" style="3" customWidth="1"/>
    <col min="3" max="3" width="8.00390625" style="3" customWidth="1"/>
    <col min="4" max="4" width="10.00390625" style="3" customWidth="1"/>
    <col min="5" max="5" width="9.8515625" style="3" customWidth="1"/>
    <col min="6" max="6" width="11.28125" style="3" customWidth="1"/>
    <col min="7" max="7" width="8.7109375" style="3" customWidth="1"/>
    <col min="8" max="8" width="9.00390625" style="3" customWidth="1"/>
    <col min="9" max="10" width="9.7109375" style="3" customWidth="1"/>
    <col min="11" max="11" width="118.8515625" style="4" customWidth="1"/>
    <col min="12" max="12" width="6.57421875" style="2" customWidth="1"/>
    <col min="13" max="16384" width="9.140625" style="3" customWidth="1"/>
  </cols>
  <sheetData>
    <row r="1" spans="1:11" ht="15.75">
      <c r="A1" s="137" t="s">
        <v>46</v>
      </c>
      <c r="B1" s="138"/>
      <c r="C1" s="138"/>
      <c r="D1" s="138"/>
      <c r="E1" s="138"/>
      <c r="F1" s="138"/>
      <c r="G1" s="138"/>
      <c r="H1" s="138"/>
      <c r="I1" s="138"/>
      <c r="J1" s="138"/>
      <c r="K1" s="1"/>
    </row>
    <row r="2" spans="1:10" ht="22.5" customHeight="1" thickBot="1">
      <c r="A2" s="139" t="s">
        <v>0</v>
      </c>
      <c r="B2" s="140"/>
      <c r="C2" s="140"/>
      <c r="D2" s="140"/>
      <c r="E2" s="140"/>
      <c r="F2" s="140"/>
      <c r="G2" s="140"/>
      <c r="H2" s="140"/>
      <c r="I2" s="140"/>
      <c r="J2" s="140"/>
    </row>
    <row r="3" spans="1:11" ht="18.75" customHeight="1">
      <c r="A3" s="5" t="s">
        <v>1</v>
      </c>
      <c r="B3" s="141" t="s">
        <v>68</v>
      </c>
      <c r="C3" s="141"/>
      <c r="D3" s="141"/>
      <c r="E3" s="141"/>
      <c r="F3" s="141"/>
      <c r="G3" s="141"/>
      <c r="H3" s="141"/>
      <c r="I3" s="141"/>
      <c r="J3" s="142"/>
      <c r="K3" s="6" t="str">
        <f>IF(B3=0,"",B3)</f>
        <v>MTÜ Torgu Kogukonnamaja</v>
      </c>
    </row>
    <row r="4" spans="1:11" ht="18" customHeight="1">
      <c r="A4" s="7" t="s">
        <v>2</v>
      </c>
      <c r="B4" s="143" t="s">
        <v>69</v>
      </c>
      <c r="C4" s="143"/>
      <c r="D4" s="143"/>
      <c r="E4" s="143"/>
      <c r="F4" s="143"/>
      <c r="G4" s="143"/>
      <c r="H4" s="143"/>
      <c r="I4" s="143"/>
      <c r="J4" s="144"/>
      <c r="K4" s="8" t="str">
        <f>IF(B4=0,"",B4)</f>
        <v>Aitame ennast ise!</v>
      </c>
    </row>
    <row r="5" spans="1:11" ht="18" customHeight="1">
      <c r="A5" s="7" t="s">
        <v>3</v>
      </c>
      <c r="B5" s="127">
        <v>41640</v>
      </c>
      <c r="C5" s="128"/>
      <c r="D5" s="128"/>
      <c r="E5" s="129"/>
      <c r="F5" s="130"/>
      <c r="G5" s="130"/>
      <c r="H5" s="130"/>
      <c r="I5" s="130"/>
      <c r="J5" s="131"/>
      <c r="K5" s="120">
        <v>41640</v>
      </c>
    </row>
    <row r="6" spans="1:11" ht="18" customHeight="1" thickBot="1">
      <c r="A6" s="9" t="s">
        <v>4</v>
      </c>
      <c r="B6" s="135">
        <v>41759</v>
      </c>
      <c r="C6" s="136"/>
      <c r="D6" s="136"/>
      <c r="E6" s="132"/>
      <c r="F6" s="133"/>
      <c r="G6" s="133"/>
      <c r="H6" s="133"/>
      <c r="I6" s="133"/>
      <c r="J6" s="134"/>
      <c r="K6" s="121">
        <v>41759</v>
      </c>
    </row>
    <row r="7" spans="1:12" s="11" customFormat="1" ht="9" customHeight="1" thickBot="1">
      <c r="A7" s="10"/>
      <c r="K7" s="12"/>
      <c r="L7" s="13"/>
    </row>
    <row r="8" spans="1:11" ht="20.25" customHeight="1" thickBot="1">
      <c r="A8" s="148" t="s">
        <v>5</v>
      </c>
      <c r="B8" s="149"/>
      <c r="C8" s="149"/>
      <c r="D8" s="149"/>
      <c r="E8" s="150"/>
      <c r="F8" s="151" t="s">
        <v>6</v>
      </c>
      <c r="G8" s="152"/>
      <c r="H8" s="152"/>
      <c r="I8" s="152"/>
      <c r="J8" s="153"/>
      <c r="K8" s="14" t="s">
        <v>7</v>
      </c>
    </row>
    <row r="9" spans="1:11" ht="18" customHeight="1">
      <c r="A9" s="154" t="s">
        <v>8</v>
      </c>
      <c r="B9" s="157" t="s">
        <v>9</v>
      </c>
      <c r="C9" s="157" t="s">
        <v>10</v>
      </c>
      <c r="D9" s="157" t="s">
        <v>11</v>
      </c>
      <c r="E9" s="160" t="s">
        <v>12</v>
      </c>
      <c r="F9" s="163" t="s">
        <v>13</v>
      </c>
      <c r="G9" s="166" t="s">
        <v>41</v>
      </c>
      <c r="H9" s="166"/>
      <c r="I9" s="166"/>
      <c r="J9" s="167" t="s">
        <v>12</v>
      </c>
      <c r="K9" s="170" t="s">
        <v>42</v>
      </c>
    </row>
    <row r="10" spans="1:11" ht="17.25" customHeight="1">
      <c r="A10" s="155"/>
      <c r="B10" s="158"/>
      <c r="C10" s="158"/>
      <c r="D10" s="158"/>
      <c r="E10" s="161"/>
      <c r="F10" s="164"/>
      <c r="G10" s="157" t="s">
        <v>14</v>
      </c>
      <c r="H10" s="173" t="s">
        <v>15</v>
      </c>
      <c r="I10" s="175" t="s">
        <v>16</v>
      </c>
      <c r="J10" s="168"/>
      <c r="K10" s="164"/>
    </row>
    <row r="11" spans="1:12" s="16" customFormat="1" ht="48" customHeight="1" thickBot="1">
      <c r="A11" s="156"/>
      <c r="B11" s="159"/>
      <c r="C11" s="159"/>
      <c r="D11" s="159"/>
      <c r="E11" s="162"/>
      <c r="F11" s="165"/>
      <c r="G11" s="172"/>
      <c r="H11" s="174"/>
      <c r="I11" s="176"/>
      <c r="J11" s="169"/>
      <c r="K11" s="171"/>
      <c r="L11" s="15"/>
    </row>
    <row r="12" spans="1:11" ht="6" customHeight="1" thickBot="1">
      <c r="A12" s="17"/>
      <c r="B12" s="18"/>
      <c r="C12" s="19"/>
      <c r="D12" s="20"/>
      <c r="E12" s="21"/>
      <c r="F12" s="22"/>
      <c r="G12" s="19"/>
      <c r="H12" s="19"/>
      <c r="I12" s="20"/>
      <c r="J12" s="21"/>
      <c r="K12" s="23"/>
    </row>
    <row r="13" spans="1:12" s="31" customFormat="1" ht="24" customHeight="1" thickBot="1">
      <c r="A13" s="177" t="s">
        <v>17</v>
      </c>
      <c r="B13" s="178"/>
      <c r="C13" s="178"/>
      <c r="D13" s="179"/>
      <c r="E13" s="24">
        <f aca="true" t="shared" si="0" ref="E13:J13">SUM(E14:E22)</f>
        <v>1286.4</v>
      </c>
      <c r="F13" s="25">
        <f t="shared" si="0"/>
        <v>1286.4</v>
      </c>
      <c r="G13" s="26">
        <f t="shared" si="0"/>
        <v>0</v>
      </c>
      <c r="H13" s="26">
        <f t="shared" si="0"/>
        <v>0</v>
      </c>
      <c r="I13" s="27">
        <f t="shared" si="0"/>
        <v>0</v>
      </c>
      <c r="J13" s="28">
        <f t="shared" si="0"/>
        <v>1286.4</v>
      </c>
      <c r="K13" s="29" t="str">
        <f>A13</f>
        <v>1. Tööjõukulud kokku  (koos maksudega)</v>
      </c>
      <c r="L13" s="30" t="str">
        <f>IF(E13=J13," ","Eelarve ja fin.allikad pole omavahel tasakaalus")</f>
        <v> </v>
      </c>
    </row>
    <row r="14" spans="1:12" s="115" customFormat="1" ht="15" customHeight="1">
      <c r="A14" s="113" t="s">
        <v>53</v>
      </c>
      <c r="B14" s="33" t="s">
        <v>54</v>
      </c>
      <c r="C14" s="34">
        <v>320</v>
      </c>
      <c r="D14" s="35">
        <v>3</v>
      </c>
      <c r="E14" s="36">
        <f aca="true" t="shared" si="1" ref="E14:E20">C14*D14</f>
        <v>960</v>
      </c>
      <c r="F14" s="37">
        <v>960</v>
      </c>
      <c r="G14" s="38"/>
      <c r="H14" s="39" t="s">
        <v>18</v>
      </c>
      <c r="I14" s="40" t="s">
        <v>18</v>
      </c>
      <c r="J14" s="36">
        <f aca="true" t="shared" si="2" ref="J14:J22">F14+G14</f>
        <v>960</v>
      </c>
      <c r="K14" s="145" t="s">
        <v>120</v>
      </c>
      <c r="L14" s="114" t="str">
        <f aca="true" t="shared" si="3" ref="L14:L47">IF(E14=J14," ","Eelarve ja fin.allikad pole omavahel tasakaalus")</f>
        <v> </v>
      </c>
    </row>
    <row r="15" spans="1:12" s="115" customFormat="1" ht="15" customHeight="1">
      <c r="A15" s="116" t="s">
        <v>19</v>
      </c>
      <c r="B15" s="42"/>
      <c r="C15" s="43"/>
      <c r="D15" s="44"/>
      <c r="E15" s="36">
        <f t="shared" si="1"/>
        <v>0</v>
      </c>
      <c r="F15" s="45"/>
      <c r="G15" s="46"/>
      <c r="H15" s="47" t="s">
        <v>18</v>
      </c>
      <c r="I15" s="48" t="s">
        <v>18</v>
      </c>
      <c r="J15" s="36">
        <f t="shared" si="2"/>
        <v>0</v>
      </c>
      <c r="K15" s="146"/>
      <c r="L15" s="114" t="str">
        <f t="shared" si="3"/>
        <v> </v>
      </c>
    </row>
    <row r="16" spans="1:12" s="115" customFormat="1" ht="15" customHeight="1">
      <c r="A16" s="116" t="s">
        <v>20</v>
      </c>
      <c r="B16" s="42"/>
      <c r="C16" s="43"/>
      <c r="D16" s="44"/>
      <c r="E16" s="36">
        <f t="shared" si="1"/>
        <v>0</v>
      </c>
      <c r="F16" s="45"/>
      <c r="G16" s="46"/>
      <c r="H16" s="47" t="s">
        <v>18</v>
      </c>
      <c r="I16" s="48" t="s">
        <v>18</v>
      </c>
      <c r="J16" s="36">
        <f t="shared" si="2"/>
        <v>0</v>
      </c>
      <c r="K16" s="146"/>
      <c r="L16" s="114" t="str">
        <f t="shared" si="3"/>
        <v> </v>
      </c>
    </row>
    <row r="17" spans="1:12" s="115" customFormat="1" ht="15" customHeight="1">
      <c r="A17" s="116" t="s">
        <v>21</v>
      </c>
      <c r="B17" s="42"/>
      <c r="C17" s="43"/>
      <c r="D17" s="44"/>
      <c r="E17" s="36">
        <f t="shared" si="1"/>
        <v>0</v>
      </c>
      <c r="F17" s="45"/>
      <c r="G17" s="46"/>
      <c r="H17" s="47" t="s">
        <v>18</v>
      </c>
      <c r="I17" s="48" t="s">
        <v>18</v>
      </c>
      <c r="J17" s="36">
        <f t="shared" si="2"/>
        <v>0</v>
      </c>
      <c r="K17" s="146"/>
      <c r="L17" s="114" t="str">
        <f t="shared" si="3"/>
        <v> </v>
      </c>
    </row>
    <row r="18" spans="1:12" s="115" customFormat="1" ht="15" customHeight="1">
      <c r="A18" s="116" t="s">
        <v>22</v>
      </c>
      <c r="B18" s="42"/>
      <c r="C18" s="43"/>
      <c r="D18" s="44"/>
      <c r="E18" s="36">
        <f t="shared" si="1"/>
        <v>0</v>
      </c>
      <c r="F18" s="45"/>
      <c r="G18" s="46"/>
      <c r="H18" s="47" t="s">
        <v>18</v>
      </c>
      <c r="I18" s="48" t="s">
        <v>18</v>
      </c>
      <c r="J18" s="36">
        <f t="shared" si="2"/>
        <v>0</v>
      </c>
      <c r="K18" s="146"/>
      <c r="L18" s="114" t="str">
        <f t="shared" si="3"/>
        <v> </v>
      </c>
    </row>
    <row r="19" spans="1:12" s="115" customFormat="1" ht="15" customHeight="1">
      <c r="A19" s="116" t="s">
        <v>23</v>
      </c>
      <c r="B19" s="42"/>
      <c r="C19" s="43"/>
      <c r="D19" s="44"/>
      <c r="E19" s="36">
        <f t="shared" si="1"/>
        <v>0</v>
      </c>
      <c r="F19" s="45"/>
      <c r="G19" s="46"/>
      <c r="H19" s="47" t="s">
        <v>18</v>
      </c>
      <c r="I19" s="48" t="s">
        <v>18</v>
      </c>
      <c r="J19" s="36">
        <f t="shared" si="2"/>
        <v>0</v>
      </c>
      <c r="K19" s="146"/>
      <c r="L19" s="114" t="str">
        <f t="shared" si="3"/>
        <v> </v>
      </c>
    </row>
    <row r="20" spans="1:12" s="115" customFormat="1" ht="15" customHeight="1">
      <c r="A20" s="116" t="s">
        <v>24</v>
      </c>
      <c r="B20" s="42"/>
      <c r="C20" s="43"/>
      <c r="D20" s="44"/>
      <c r="E20" s="36">
        <f t="shared" si="1"/>
        <v>0</v>
      </c>
      <c r="F20" s="45"/>
      <c r="G20" s="46"/>
      <c r="H20" s="47" t="s">
        <v>18</v>
      </c>
      <c r="I20" s="48" t="s">
        <v>18</v>
      </c>
      <c r="J20" s="36">
        <f t="shared" si="2"/>
        <v>0</v>
      </c>
      <c r="K20" s="146"/>
      <c r="L20" s="114" t="str">
        <f t="shared" si="3"/>
        <v> </v>
      </c>
    </row>
    <row r="21" spans="1:12" s="115" customFormat="1" ht="15" customHeight="1">
      <c r="A21" s="117" t="s">
        <v>43</v>
      </c>
      <c r="B21" s="49" t="s">
        <v>18</v>
      </c>
      <c r="C21" s="50" t="s">
        <v>18</v>
      </c>
      <c r="D21" s="51" t="s">
        <v>18</v>
      </c>
      <c r="E21" s="36">
        <f>SUM(E14:E20)*1%</f>
        <v>9.6</v>
      </c>
      <c r="F21" s="52">
        <f>SUM(F14:F20)*1%</f>
        <v>9.6</v>
      </c>
      <c r="G21" s="53">
        <f>SUM(G14:G20)*1%</f>
        <v>0</v>
      </c>
      <c r="H21" s="47" t="s">
        <v>18</v>
      </c>
      <c r="I21" s="48" t="s">
        <v>18</v>
      </c>
      <c r="J21" s="36">
        <f t="shared" si="2"/>
        <v>9.6</v>
      </c>
      <c r="K21" s="146"/>
      <c r="L21" s="114" t="str">
        <f t="shared" si="3"/>
        <v> </v>
      </c>
    </row>
    <row r="22" spans="1:12" s="115" customFormat="1" ht="15" customHeight="1" thickBot="1">
      <c r="A22" s="118" t="s">
        <v>44</v>
      </c>
      <c r="B22" s="54" t="s">
        <v>18</v>
      </c>
      <c r="C22" s="55" t="s">
        <v>18</v>
      </c>
      <c r="D22" s="56" t="s">
        <v>18</v>
      </c>
      <c r="E22" s="36">
        <f>SUM(E14:E20)*33%</f>
        <v>316.8</v>
      </c>
      <c r="F22" s="57">
        <f>SUM(F14:F20)*33%</f>
        <v>316.8</v>
      </c>
      <c r="G22" s="58">
        <f>SUM(G14:G20)*33%</f>
        <v>0</v>
      </c>
      <c r="H22" s="59" t="s">
        <v>18</v>
      </c>
      <c r="I22" s="60" t="s">
        <v>18</v>
      </c>
      <c r="J22" s="36">
        <f t="shared" si="2"/>
        <v>316.8</v>
      </c>
      <c r="K22" s="147"/>
      <c r="L22" s="114" t="str">
        <f t="shared" si="3"/>
        <v> </v>
      </c>
    </row>
    <row r="23" spans="1:12" s="62" customFormat="1" ht="28.5" customHeight="1" thickBot="1">
      <c r="A23" s="177" t="s">
        <v>25</v>
      </c>
      <c r="B23" s="180"/>
      <c r="C23" s="180"/>
      <c r="D23" s="181"/>
      <c r="E23" s="24">
        <f aca="true" t="shared" si="4" ref="E23:J23">SUM(E24:E30)</f>
        <v>1765</v>
      </c>
      <c r="F23" s="25">
        <f t="shared" si="4"/>
        <v>1065</v>
      </c>
      <c r="G23" s="26">
        <f t="shared" si="4"/>
        <v>400</v>
      </c>
      <c r="H23" s="26">
        <f t="shared" si="4"/>
        <v>300</v>
      </c>
      <c r="I23" s="27">
        <f t="shared" si="4"/>
        <v>0</v>
      </c>
      <c r="J23" s="28">
        <f t="shared" si="4"/>
        <v>1765</v>
      </c>
      <c r="K23" s="61" t="s">
        <v>45</v>
      </c>
      <c r="L23" s="30"/>
    </row>
    <row r="24" spans="1:12" ht="15" customHeight="1">
      <c r="A24" s="32" t="s">
        <v>55</v>
      </c>
      <c r="B24" s="33" t="s">
        <v>54</v>
      </c>
      <c r="C24" s="34">
        <v>20</v>
      </c>
      <c r="D24" s="35">
        <v>52</v>
      </c>
      <c r="E24" s="36">
        <f aca="true" t="shared" si="5" ref="E24:E30">C24*D24</f>
        <v>1040</v>
      </c>
      <c r="F24" s="37">
        <v>1040</v>
      </c>
      <c r="G24" s="38"/>
      <c r="H24" s="38"/>
      <c r="I24" s="63"/>
      <c r="J24" s="36">
        <f>SUM(F24:I24)</f>
        <v>1040</v>
      </c>
      <c r="K24" s="182" t="s">
        <v>116</v>
      </c>
      <c r="L24" s="30" t="str">
        <f t="shared" si="3"/>
        <v> </v>
      </c>
    </row>
    <row r="25" spans="1:12" ht="15" customHeight="1">
      <c r="A25" s="64" t="s">
        <v>59</v>
      </c>
      <c r="B25" s="65" t="s">
        <v>57</v>
      </c>
      <c r="C25" s="66">
        <v>2</v>
      </c>
      <c r="D25" s="63">
        <v>200</v>
      </c>
      <c r="E25" s="36">
        <f t="shared" si="5"/>
        <v>400</v>
      </c>
      <c r="F25" s="37"/>
      <c r="G25" s="38">
        <v>400</v>
      </c>
      <c r="H25" s="38"/>
      <c r="I25" s="63"/>
      <c r="J25" s="36">
        <f aca="true" t="shared" si="6" ref="J25:J30">SUM(F25:I25)</f>
        <v>400</v>
      </c>
      <c r="K25" s="183"/>
      <c r="L25" s="30" t="str">
        <f t="shared" si="3"/>
        <v> </v>
      </c>
    </row>
    <row r="26" spans="1:12" ht="15" customHeight="1">
      <c r="A26" s="64" t="s">
        <v>61</v>
      </c>
      <c r="B26" s="65" t="s">
        <v>62</v>
      </c>
      <c r="C26" s="66">
        <v>100</v>
      </c>
      <c r="D26" s="63">
        <v>3</v>
      </c>
      <c r="E26" s="36">
        <f t="shared" si="5"/>
        <v>300</v>
      </c>
      <c r="F26" s="37"/>
      <c r="G26" s="38"/>
      <c r="H26" s="38">
        <v>300</v>
      </c>
      <c r="I26" s="63"/>
      <c r="J26" s="36">
        <f t="shared" si="6"/>
        <v>300</v>
      </c>
      <c r="K26" s="183"/>
      <c r="L26" s="30" t="str">
        <f t="shared" si="3"/>
        <v> </v>
      </c>
    </row>
    <row r="27" spans="1:12" ht="15" customHeight="1">
      <c r="A27" s="64" t="s">
        <v>66</v>
      </c>
      <c r="B27" s="65" t="s">
        <v>57</v>
      </c>
      <c r="C27" s="66">
        <v>1</v>
      </c>
      <c r="D27" s="63">
        <v>25</v>
      </c>
      <c r="E27" s="36">
        <f t="shared" si="5"/>
        <v>25</v>
      </c>
      <c r="F27" s="37">
        <v>25</v>
      </c>
      <c r="G27" s="38"/>
      <c r="H27" s="38"/>
      <c r="I27" s="63"/>
      <c r="J27" s="36">
        <f t="shared" si="6"/>
        <v>25</v>
      </c>
      <c r="K27" s="183"/>
      <c r="L27" s="30" t="str">
        <f t="shared" si="3"/>
        <v> </v>
      </c>
    </row>
    <row r="28" spans="1:12" ht="15" customHeight="1">
      <c r="A28" s="64"/>
      <c r="B28" s="65"/>
      <c r="C28" s="66"/>
      <c r="D28" s="63"/>
      <c r="E28" s="36">
        <f t="shared" si="5"/>
        <v>0</v>
      </c>
      <c r="F28" s="37"/>
      <c r="G28" s="38"/>
      <c r="H28" s="38"/>
      <c r="I28" s="63"/>
      <c r="J28" s="36">
        <f t="shared" si="6"/>
        <v>0</v>
      </c>
      <c r="K28" s="183"/>
      <c r="L28" s="30" t="str">
        <f t="shared" si="3"/>
        <v> </v>
      </c>
    </row>
    <row r="29" spans="1:12" ht="15" customHeight="1">
      <c r="A29" s="41"/>
      <c r="B29" s="42"/>
      <c r="C29" s="43"/>
      <c r="D29" s="44"/>
      <c r="E29" s="36">
        <f t="shared" si="5"/>
        <v>0</v>
      </c>
      <c r="F29" s="45"/>
      <c r="G29" s="46"/>
      <c r="H29" s="46"/>
      <c r="I29" s="44"/>
      <c r="J29" s="36">
        <f t="shared" si="6"/>
        <v>0</v>
      </c>
      <c r="K29" s="183"/>
      <c r="L29" s="30" t="str">
        <f t="shared" si="3"/>
        <v> </v>
      </c>
    </row>
    <row r="30" spans="1:12" ht="15" customHeight="1" thickBot="1">
      <c r="A30" s="67"/>
      <c r="B30" s="68"/>
      <c r="C30" s="69"/>
      <c r="D30" s="70"/>
      <c r="E30" s="36">
        <f t="shared" si="5"/>
        <v>0</v>
      </c>
      <c r="F30" s="71"/>
      <c r="G30" s="72"/>
      <c r="H30" s="72"/>
      <c r="I30" s="73"/>
      <c r="J30" s="36">
        <f t="shared" si="6"/>
        <v>0</v>
      </c>
      <c r="K30" s="184"/>
      <c r="L30" s="30" t="str">
        <f t="shared" si="3"/>
        <v> </v>
      </c>
    </row>
    <row r="31" spans="1:12" s="75" customFormat="1" ht="27" customHeight="1" thickBot="1">
      <c r="A31" s="177" t="s">
        <v>52</v>
      </c>
      <c r="B31" s="178"/>
      <c r="C31" s="178"/>
      <c r="D31" s="179"/>
      <c r="E31" s="24">
        <f aca="true" t="shared" si="7" ref="E31:J31">SUM(E32:E38)</f>
        <v>240</v>
      </c>
      <c r="F31" s="25">
        <f t="shared" si="7"/>
        <v>0</v>
      </c>
      <c r="G31" s="26">
        <f t="shared" si="7"/>
        <v>100</v>
      </c>
      <c r="H31" s="26">
        <f t="shared" si="7"/>
        <v>140</v>
      </c>
      <c r="I31" s="27">
        <f t="shared" si="7"/>
        <v>0</v>
      </c>
      <c r="J31" s="28">
        <f t="shared" si="7"/>
        <v>240</v>
      </c>
      <c r="K31" s="74" t="str">
        <f>A31</f>
        <v>3. Projekti ürituste korraldamisega seotud kulud vastavalt tegevuskavale kokku</v>
      </c>
      <c r="L31" s="30" t="str">
        <f t="shared" si="3"/>
        <v> </v>
      </c>
    </row>
    <row r="32" spans="1:12" ht="15" customHeight="1">
      <c r="A32" s="32" t="s">
        <v>65</v>
      </c>
      <c r="B32" s="33" t="s">
        <v>56</v>
      </c>
      <c r="C32" s="34">
        <v>2</v>
      </c>
      <c r="D32" s="35">
        <v>70</v>
      </c>
      <c r="E32" s="36">
        <f aca="true" t="shared" si="8" ref="E32:E38">C32*D32</f>
        <v>140</v>
      </c>
      <c r="F32" s="37"/>
      <c r="G32" s="38"/>
      <c r="H32" s="38">
        <v>140</v>
      </c>
      <c r="I32" s="63"/>
      <c r="J32" s="36">
        <f>SUM(F32:I32)</f>
        <v>140</v>
      </c>
      <c r="K32" s="185" t="s">
        <v>117</v>
      </c>
      <c r="L32" s="30" t="str">
        <f t="shared" si="3"/>
        <v> </v>
      </c>
    </row>
    <row r="33" spans="1:12" ht="15" customHeight="1">
      <c r="A33" s="41" t="s">
        <v>67</v>
      </c>
      <c r="B33" s="42" t="s">
        <v>60</v>
      </c>
      <c r="C33" s="43">
        <v>100</v>
      </c>
      <c r="D33" s="44">
        <v>1</v>
      </c>
      <c r="E33" s="36">
        <f t="shared" si="8"/>
        <v>100</v>
      </c>
      <c r="F33" s="45"/>
      <c r="G33" s="46">
        <v>100</v>
      </c>
      <c r="H33" s="46"/>
      <c r="I33" s="44"/>
      <c r="J33" s="36">
        <f aca="true" t="shared" si="9" ref="J33:J38">SUM(F33:I33)</f>
        <v>100</v>
      </c>
      <c r="K33" s="186"/>
      <c r="L33" s="30" t="str">
        <f t="shared" si="3"/>
        <v> </v>
      </c>
    </row>
    <row r="34" spans="1:12" ht="15" customHeight="1">
      <c r="A34" s="76"/>
      <c r="B34" s="42"/>
      <c r="C34" s="43"/>
      <c r="D34" s="44"/>
      <c r="E34" s="36">
        <f t="shared" si="8"/>
        <v>0</v>
      </c>
      <c r="F34" s="45"/>
      <c r="G34" s="46"/>
      <c r="H34" s="46"/>
      <c r="I34" s="44"/>
      <c r="J34" s="36">
        <f t="shared" si="9"/>
        <v>0</v>
      </c>
      <c r="K34" s="186"/>
      <c r="L34" s="30" t="str">
        <f t="shared" si="3"/>
        <v> </v>
      </c>
    </row>
    <row r="35" spans="1:12" ht="15" customHeight="1">
      <c r="A35" s="41"/>
      <c r="B35" s="42"/>
      <c r="C35" s="43"/>
      <c r="D35" s="44"/>
      <c r="E35" s="36">
        <f t="shared" si="8"/>
        <v>0</v>
      </c>
      <c r="F35" s="45"/>
      <c r="G35" s="46"/>
      <c r="H35" s="46"/>
      <c r="I35" s="44"/>
      <c r="J35" s="36">
        <f t="shared" si="9"/>
        <v>0</v>
      </c>
      <c r="K35" s="186"/>
      <c r="L35" s="30"/>
    </row>
    <row r="36" spans="1:12" ht="15" customHeight="1">
      <c r="A36" s="41"/>
      <c r="B36" s="42"/>
      <c r="C36" s="43"/>
      <c r="D36" s="44"/>
      <c r="E36" s="36">
        <f t="shared" si="8"/>
        <v>0</v>
      </c>
      <c r="F36" s="45"/>
      <c r="G36" s="46"/>
      <c r="H36" s="46"/>
      <c r="I36" s="44"/>
      <c r="J36" s="36">
        <f t="shared" si="9"/>
        <v>0</v>
      </c>
      <c r="K36" s="186"/>
      <c r="L36" s="30" t="str">
        <f t="shared" si="3"/>
        <v> </v>
      </c>
    </row>
    <row r="37" spans="1:12" ht="15" customHeight="1">
      <c r="A37" s="41"/>
      <c r="B37" s="42"/>
      <c r="C37" s="43"/>
      <c r="D37" s="44"/>
      <c r="E37" s="36">
        <f t="shared" si="8"/>
        <v>0</v>
      </c>
      <c r="F37" s="45"/>
      <c r="G37" s="46"/>
      <c r="H37" s="46"/>
      <c r="I37" s="44"/>
      <c r="J37" s="36">
        <f t="shared" si="9"/>
        <v>0</v>
      </c>
      <c r="K37" s="186"/>
      <c r="L37" s="30" t="str">
        <f t="shared" si="3"/>
        <v> </v>
      </c>
    </row>
    <row r="38" spans="1:12" ht="15" customHeight="1" thickBot="1">
      <c r="A38" s="67"/>
      <c r="B38" s="68"/>
      <c r="C38" s="69"/>
      <c r="D38" s="70"/>
      <c r="E38" s="36">
        <f t="shared" si="8"/>
        <v>0</v>
      </c>
      <c r="F38" s="71"/>
      <c r="G38" s="72"/>
      <c r="H38" s="72"/>
      <c r="I38" s="73"/>
      <c r="J38" s="36">
        <f t="shared" si="9"/>
        <v>0</v>
      </c>
      <c r="K38" s="187"/>
      <c r="L38" s="30" t="str">
        <f t="shared" si="3"/>
        <v> </v>
      </c>
    </row>
    <row r="39" spans="1:12" s="77" customFormat="1" ht="30.75" customHeight="1" thickBot="1">
      <c r="A39" s="177" t="s">
        <v>47</v>
      </c>
      <c r="B39" s="178"/>
      <c r="C39" s="178"/>
      <c r="D39" s="179"/>
      <c r="E39" s="24">
        <f aca="true" t="shared" si="10" ref="E39:J39">SUM(E40:E44)</f>
        <v>60</v>
      </c>
      <c r="F39" s="25">
        <f t="shared" si="10"/>
        <v>0</v>
      </c>
      <c r="G39" s="26">
        <f t="shared" si="10"/>
        <v>0</v>
      </c>
      <c r="H39" s="26">
        <f t="shared" si="10"/>
        <v>60</v>
      </c>
      <c r="I39" s="27">
        <f t="shared" si="10"/>
        <v>0</v>
      </c>
      <c r="J39" s="28">
        <f t="shared" si="10"/>
        <v>60</v>
      </c>
      <c r="K39" s="74" t="str">
        <f>A39</f>
        <v>4. Projekti info- ja teavitustegevuste kulud (s.h. digitaalsed) kokku</v>
      </c>
      <c r="L39" s="30" t="str">
        <f t="shared" si="3"/>
        <v> </v>
      </c>
    </row>
    <row r="40" spans="1:12" ht="15" customHeight="1">
      <c r="A40" s="32" t="s">
        <v>63</v>
      </c>
      <c r="B40" s="33" t="s">
        <v>57</v>
      </c>
      <c r="C40" s="34">
        <v>100</v>
      </c>
      <c r="D40" s="35">
        <v>0.1</v>
      </c>
      <c r="E40" s="36">
        <f>C40*D40</f>
        <v>10</v>
      </c>
      <c r="F40" s="37"/>
      <c r="G40" s="38"/>
      <c r="H40" s="38">
        <v>10</v>
      </c>
      <c r="I40" s="63"/>
      <c r="J40" s="36">
        <f>SUM(F40:I40)</f>
        <v>10</v>
      </c>
      <c r="K40" s="188" t="s">
        <v>118</v>
      </c>
      <c r="L40" s="30" t="str">
        <f t="shared" si="3"/>
        <v> </v>
      </c>
    </row>
    <row r="41" spans="1:12" ht="15" customHeight="1">
      <c r="A41" s="41" t="s">
        <v>64</v>
      </c>
      <c r="B41" s="42" t="s">
        <v>57</v>
      </c>
      <c r="C41" s="43">
        <v>2</v>
      </c>
      <c r="D41" s="44">
        <v>25</v>
      </c>
      <c r="E41" s="36">
        <f>C41*D41</f>
        <v>50</v>
      </c>
      <c r="F41" s="45"/>
      <c r="G41" s="46"/>
      <c r="H41" s="46">
        <v>50</v>
      </c>
      <c r="I41" s="44"/>
      <c r="J41" s="36">
        <f>SUM(F41:I41)</f>
        <v>50</v>
      </c>
      <c r="K41" s="189"/>
      <c r="L41" s="30" t="str">
        <f t="shared" si="3"/>
        <v> </v>
      </c>
    </row>
    <row r="42" spans="1:12" ht="15" customHeight="1">
      <c r="A42" s="41"/>
      <c r="B42" s="42"/>
      <c r="C42" s="43"/>
      <c r="D42" s="44"/>
      <c r="E42" s="36">
        <f>C42*D42</f>
        <v>0</v>
      </c>
      <c r="F42" s="45"/>
      <c r="G42" s="46"/>
      <c r="H42" s="46"/>
      <c r="I42" s="44"/>
      <c r="J42" s="36">
        <f>SUM(F42:I42)</f>
        <v>0</v>
      </c>
      <c r="K42" s="189"/>
      <c r="L42" s="30" t="str">
        <f t="shared" si="3"/>
        <v> </v>
      </c>
    </row>
    <row r="43" spans="1:12" ht="15" customHeight="1">
      <c r="A43" s="41"/>
      <c r="B43" s="42"/>
      <c r="C43" s="43"/>
      <c r="D43" s="44"/>
      <c r="E43" s="36">
        <f>C43*D43</f>
        <v>0</v>
      </c>
      <c r="F43" s="45"/>
      <c r="G43" s="46"/>
      <c r="H43" s="46"/>
      <c r="I43" s="44"/>
      <c r="J43" s="36">
        <f>SUM(F43:I43)</f>
        <v>0</v>
      </c>
      <c r="K43" s="189"/>
      <c r="L43" s="30" t="str">
        <f t="shared" si="3"/>
        <v> </v>
      </c>
    </row>
    <row r="44" spans="1:12" ht="15" customHeight="1" thickBot="1">
      <c r="A44" s="67"/>
      <c r="B44" s="68"/>
      <c r="C44" s="69"/>
      <c r="D44" s="70"/>
      <c r="E44" s="36">
        <f>C44*D44</f>
        <v>0</v>
      </c>
      <c r="F44" s="71"/>
      <c r="G44" s="72"/>
      <c r="H44" s="72"/>
      <c r="I44" s="73"/>
      <c r="J44" s="36">
        <f>SUM(F44:I44)</f>
        <v>0</v>
      </c>
      <c r="K44" s="190"/>
      <c r="L44" s="30" t="str">
        <f t="shared" si="3"/>
        <v> </v>
      </c>
    </row>
    <row r="45" spans="1:12" s="62" customFormat="1" ht="25.5" customHeight="1" thickBot="1">
      <c r="A45" s="177" t="s">
        <v>48</v>
      </c>
      <c r="B45" s="180"/>
      <c r="C45" s="180"/>
      <c r="D45" s="181"/>
      <c r="E45" s="24">
        <f aca="true" t="shared" si="11" ref="E45:J45">SUM(E46:E48)</f>
        <v>235</v>
      </c>
      <c r="F45" s="25">
        <f t="shared" si="11"/>
        <v>235</v>
      </c>
      <c r="G45" s="26">
        <f t="shared" si="11"/>
        <v>0</v>
      </c>
      <c r="H45" s="26">
        <f t="shared" si="11"/>
        <v>0</v>
      </c>
      <c r="I45" s="27">
        <f t="shared" si="11"/>
        <v>0</v>
      </c>
      <c r="J45" s="28">
        <f t="shared" si="11"/>
        <v>235</v>
      </c>
      <c r="K45" s="74" t="str">
        <f>A45</f>
        <v>5. Muud projekti elluviimisega otseselt seotud kulud</v>
      </c>
      <c r="L45" s="30" t="str">
        <f t="shared" si="3"/>
        <v> </v>
      </c>
    </row>
    <row r="46" spans="1:12" ht="15" customHeight="1">
      <c r="A46" s="32" t="s">
        <v>58</v>
      </c>
      <c r="B46" s="33" t="s">
        <v>57</v>
      </c>
      <c r="C46" s="34">
        <v>5</v>
      </c>
      <c r="D46" s="35">
        <v>34</v>
      </c>
      <c r="E46" s="36">
        <f>C46*D46</f>
        <v>170</v>
      </c>
      <c r="F46" s="82">
        <v>170</v>
      </c>
      <c r="G46" s="83"/>
      <c r="H46" s="84" t="s">
        <v>18</v>
      </c>
      <c r="I46" s="35"/>
      <c r="J46" s="36">
        <f>SUM(F46:I46)</f>
        <v>170</v>
      </c>
      <c r="K46" s="145" t="s">
        <v>119</v>
      </c>
      <c r="L46" s="30" t="str">
        <f t="shared" si="3"/>
        <v> </v>
      </c>
    </row>
    <row r="47" spans="1:12" ht="15" customHeight="1">
      <c r="A47" s="41" t="s">
        <v>71</v>
      </c>
      <c r="B47" s="42" t="s">
        <v>70</v>
      </c>
      <c r="C47" s="43">
        <v>50</v>
      </c>
      <c r="D47" s="44">
        <v>1.3</v>
      </c>
      <c r="E47" s="36">
        <f>C47*D47</f>
        <v>65</v>
      </c>
      <c r="F47" s="45">
        <v>65</v>
      </c>
      <c r="G47" s="46"/>
      <c r="H47" s="47" t="s">
        <v>18</v>
      </c>
      <c r="I47" s="44"/>
      <c r="J47" s="36">
        <f>SUM(F47:I47)</f>
        <v>65</v>
      </c>
      <c r="K47" s="191"/>
      <c r="L47" s="30" t="str">
        <f t="shared" si="3"/>
        <v> </v>
      </c>
    </row>
    <row r="48" spans="1:12" ht="15" customHeight="1" thickBot="1">
      <c r="A48" s="67"/>
      <c r="B48" s="68"/>
      <c r="C48" s="69"/>
      <c r="D48" s="70"/>
      <c r="E48" s="78">
        <f>C48*D48</f>
        <v>0</v>
      </c>
      <c r="F48" s="79"/>
      <c r="G48" s="80"/>
      <c r="H48" s="81" t="s">
        <v>18</v>
      </c>
      <c r="I48" s="70"/>
      <c r="J48" s="36">
        <f>SUM(F48:I48)</f>
        <v>0</v>
      </c>
      <c r="K48" s="192"/>
      <c r="L48" s="30" t="str">
        <f>IF(E48=J48," ","Eelarve ja fin.allikad pole omavahel tasakaalus")</f>
        <v> </v>
      </c>
    </row>
    <row r="49" spans="1:12" s="11" customFormat="1" ht="32.25" customHeight="1" thickBot="1">
      <c r="A49" s="193" t="s">
        <v>49</v>
      </c>
      <c r="B49" s="194"/>
      <c r="C49" s="194"/>
      <c r="D49" s="195"/>
      <c r="E49" s="28">
        <f>F49</f>
        <v>348.6</v>
      </c>
      <c r="F49" s="85">
        <v>348.6</v>
      </c>
      <c r="G49" s="26" t="s">
        <v>18</v>
      </c>
      <c r="H49" s="26" t="s">
        <v>18</v>
      </c>
      <c r="I49" s="27" t="s">
        <v>18</v>
      </c>
      <c r="J49" s="28">
        <f>F49</f>
        <v>348.6</v>
      </c>
      <c r="K49" s="86" t="s">
        <v>26</v>
      </c>
      <c r="L49" s="30" t="str">
        <f>IF(E49=J49," ","Eelarve ja fin.allikad pole omavahel tasakaalus")</f>
        <v> </v>
      </c>
    </row>
    <row r="50" spans="1:12" s="11" customFormat="1" ht="21" customHeight="1" thickBot="1">
      <c r="A50" s="196" t="s">
        <v>50</v>
      </c>
      <c r="B50" s="197"/>
      <c r="C50" s="197"/>
      <c r="D50" s="198"/>
      <c r="E50" s="109"/>
      <c r="F50" s="110">
        <f>F49/F51</f>
        <v>0.11877342419080068</v>
      </c>
      <c r="G50" s="111"/>
      <c r="H50" s="111"/>
      <c r="I50" s="112"/>
      <c r="J50" s="109"/>
      <c r="K50" s="199"/>
      <c r="L50" s="30"/>
    </row>
    <row r="51" spans="1:12" s="11" customFormat="1" ht="33" customHeight="1" thickBot="1">
      <c r="A51" s="202" t="s">
        <v>27</v>
      </c>
      <c r="B51" s="180"/>
      <c r="C51" s="180"/>
      <c r="D51" s="181"/>
      <c r="E51" s="87">
        <f>E49+E45+E39+E31+E23+E13</f>
        <v>3935</v>
      </c>
      <c r="F51" s="88">
        <f>F49+F45+F39+F31+F23+F13</f>
        <v>2935</v>
      </c>
      <c r="G51" s="89">
        <f>G45+G39+G31+G23+G13</f>
        <v>500</v>
      </c>
      <c r="H51" s="90">
        <f>H39+H31+H23</f>
        <v>500</v>
      </c>
      <c r="I51" s="91">
        <f>I39+I31+I23</f>
        <v>0</v>
      </c>
      <c r="J51" s="119">
        <f>J49+J45+J39+J31+J23+J13</f>
        <v>3935</v>
      </c>
      <c r="K51" s="200"/>
      <c r="L51" s="30" t="str">
        <f>IF(E51=J51," ","Eelarve ja fin.allikad pole omavahel tasakaalus")</f>
        <v> </v>
      </c>
    </row>
    <row r="52" spans="1:12" s="11" customFormat="1" ht="22.5" customHeight="1">
      <c r="A52" s="203" t="s">
        <v>28</v>
      </c>
      <c r="B52" s="204"/>
      <c r="C52" s="204"/>
      <c r="D52" s="204"/>
      <c r="E52" s="92"/>
      <c r="F52" s="93">
        <f>F51/E51</f>
        <v>0.7458703939008895</v>
      </c>
      <c r="G52" s="205"/>
      <c r="H52" s="206"/>
      <c r="I52" s="206"/>
      <c r="J52" s="207"/>
      <c r="K52" s="200"/>
      <c r="L52" s="30"/>
    </row>
    <row r="53" spans="1:12" s="11" customFormat="1" ht="22.5" customHeight="1">
      <c r="A53" s="208" t="s">
        <v>29</v>
      </c>
      <c r="B53" s="209"/>
      <c r="C53" s="209"/>
      <c r="D53" s="209"/>
      <c r="E53" s="210"/>
      <c r="F53" s="211"/>
      <c r="G53" s="213">
        <f>SUM(G51:I51)</f>
        <v>1000</v>
      </c>
      <c r="H53" s="214"/>
      <c r="I53" s="214"/>
      <c r="J53" s="107"/>
      <c r="K53" s="200"/>
      <c r="L53" s="30"/>
    </row>
    <row r="54" spans="1:12" s="11" customFormat="1" ht="22.5" customHeight="1">
      <c r="A54" s="208" t="s">
        <v>30</v>
      </c>
      <c r="B54" s="209"/>
      <c r="C54" s="209"/>
      <c r="D54" s="209"/>
      <c r="E54" s="210"/>
      <c r="F54" s="211"/>
      <c r="G54" s="94">
        <f>G51/G53</f>
        <v>0.5</v>
      </c>
      <c r="H54" s="94">
        <f>H51/G53</f>
        <v>0.5</v>
      </c>
      <c r="I54" s="94">
        <f>I51/G53</f>
        <v>0</v>
      </c>
      <c r="J54" s="107"/>
      <c r="K54" s="200"/>
      <c r="L54" s="30"/>
    </row>
    <row r="55" spans="1:12" s="11" customFormat="1" ht="22.5" customHeight="1" hidden="1">
      <c r="A55" s="215" t="s">
        <v>31</v>
      </c>
      <c r="B55" s="216"/>
      <c r="C55" s="216"/>
      <c r="D55" s="217"/>
      <c r="E55" s="210"/>
      <c r="F55" s="218"/>
      <c r="G55" s="211"/>
      <c r="H55" s="219">
        <f>H51+I51</f>
        <v>500</v>
      </c>
      <c r="I55" s="219"/>
      <c r="J55" s="107"/>
      <c r="K55" s="200"/>
      <c r="L55" s="30"/>
    </row>
    <row r="56" spans="1:12" s="11" customFormat="1" ht="22.5" customHeight="1" hidden="1">
      <c r="A56" s="220" t="s">
        <v>32</v>
      </c>
      <c r="B56" s="221"/>
      <c r="C56" s="221"/>
      <c r="D56" s="222"/>
      <c r="E56" s="223"/>
      <c r="F56" s="224"/>
      <c r="G56" s="225"/>
      <c r="H56" s="226">
        <f>H55/G53</f>
        <v>0.5</v>
      </c>
      <c r="I56" s="227"/>
      <c r="J56" s="107"/>
      <c r="K56" s="200"/>
      <c r="L56" s="30"/>
    </row>
    <row r="57" spans="1:12" s="11" customFormat="1" ht="22.5" customHeight="1" thickBot="1">
      <c r="A57" s="228" t="s">
        <v>33</v>
      </c>
      <c r="B57" s="229"/>
      <c r="C57" s="229"/>
      <c r="D57" s="229"/>
      <c r="E57" s="95">
        <v>1</v>
      </c>
      <c r="F57" s="96">
        <f>F51/E51</f>
        <v>0.7458703939008895</v>
      </c>
      <c r="G57" s="96">
        <f>G51/E51</f>
        <v>0.12706480304955528</v>
      </c>
      <c r="H57" s="96">
        <f>H51/E51</f>
        <v>0.12706480304955528</v>
      </c>
      <c r="I57" s="96">
        <f>I51/E51</f>
        <v>0</v>
      </c>
      <c r="J57" s="108">
        <f>J51/E51</f>
        <v>1</v>
      </c>
      <c r="K57" s="200"/>
      <c r="L57" s="13"/>
    </row>
    <row r="58" spans="2:11" ht="16.5" customHeight="1">
      <c r="B58" s="97"/>
      <c r="C58" s="97"/>
      <c r="D58" s="97"/>
      <c r="E58" s="98"/>
      <c r="F58" s="98"/>
      <c r="G58" s="98"/>
      <c r="H58" s="230">
        <f>(H51+I51)/G53</f>
        <v>0.5</v>
      </c>
      <c r="I58" s="230"/>
      <c r="J58" s="99"/>
      <c r="K58" s="200"/>
    </row>
    <row r="59" spans="2:12" s="100" customFormat="1" ht="12.75" hidden="1">
      <c r="B59" s="101"/>
      <c r="C59" s="101"/>
      <c r="D59" s="101"/>
      <c r="E59" s="101"/>
      <c r="F59" s="101"/>
      <c r="G59" s="101"/>
      <c r="H59" s="101"/>
      <c r="I59" s="101"/>
      <c r="K59" s="200"/>
      <c r="L59" s="2"/>
    </row>
    <row r="60" spans="1:12" s="100" customFormat="1" ht="12.75" customHeight="1">
      <c r="A60" s="212" t="s">
        <v>34</v>
      </c>
      <c r="B60" s="212"/>
      <c r="C60" s="212"/>
      <c r="D60" s="212"/>
      <c r="E60" s="101"/>
      <c r="F60" s="101"/>
      <c r="G60" s="101"/>
      <c r="H60" s="101"/>
      <c r="I60" s="101"/>
      <c r="K60" s="200"/>
      <c r="L60" s="2"/>
    </row>
    <row r="61" spans="1:12" s="100" customFormat="1" ht="12.75" customHeight="1">
      <c r="A61" s="231" t="s">
        <v>35</v>
      </c>
      <c r="B61" s="231"/>
      <c r="C61" s="231"/>
      <c r="D61" s="231"/>
      <c r="E61" s="102" t="str">
        <f>IF(E51=J51,"JAH"," ")</f>
        <v>JAH</v>
      </c>
      <c r="F61" s="232" t="str">
        <f>IF(E51=J51," ","EI")</f>
        <v> </v>
      </c>
      <c r="G61" s="232"/>
      <c r="H61" s="232"/>
      <c r="I61" s="232"/>
      <c r="J61" s="232"/>
      <c r="K61" s="200"/>
      <c r="L61" s="2"/>
    </row>
    <row r="62" spans="1:12" s="100" customFormat="1" ht="12.75" customHeight="1">
      <c r="A62" s="231" t="s">
        <v>36</v>
      </c>
      <c r="B62" s="231"/>
      <c r="C62" s="231"/>
      <c r="D62" s="231"/>
      <c r="E62" s="102" t="str">
        <f>IF(F57&lt;=90%,"JAH"," ")</f>
        <v>JAH</v>
      </c>
      <c r="F62" s="238" t="str">
        <f>IF(F57&gt;90%,"EI,  KÜSK toetus on suurem kui 90% projekti eelarvest"," ")</f>
        <v> </v>
      </c>
      <c r="G62" s="238"/>
      <c r="H62" s="238"/>
      <c r="I62" s="238"/>
      <c r="J62" s="238"/>
      <c r="K62" s="200"/>
      <c r="L62" s="2"/>
    </row>
    <row r="63" spans="1:12" s="100" customFormat="1" ht="12.75" customHeight="1">
      <c r="A63" s="237" t="s">
        <v>51</v>
      </c>
      <c r="B63" s="231"/>
      <c r="C63" s="231"/>
      <c r="D63" s="231"/>
      <c r="E63" s="102" t="str">
        <f>IF(F50&lt;=15%,"JAH"," ")</f>
        <v>JAH</v>
      </c>
      <c r="F63" s="238" t="str">
        <f>IF(F50&lt;=15%," ","EI, üld- ja arenduskulud ületavad 15% KÜSK kogutoetusest")</f>
        <v> </v>
      </c>
      <c r="G63" s="238"/>
      <c r="H63" s="238"/>
      <c r="I63" s="238"/>
      <c r="J63" s="238"/>
      <c r="K63" s="200"/>
      <c r="L63" s="2"/>
    </row>
    <row r="64" spans="1:12" s="100" customFormat="1" ht="12.75" customHeight="1">
      <c r="A64" s="231" t="s">
        <v>37</v>
      </c>
      <c r="B64" s="231"/>
      <c r="C64" s="231"/>
      <c r="D64" s="231"/>
      <c r="E64" s="102" t="str">
        <f>IF(G57&gt;=5%,"JAH","")</f>
        <v>JAH</v>
      </c>
      <c r="F64" s="235" t="str">
        <f>IF(G57&gt;=5%," ","EI, rahaline osa on alla 5% projekti eelarvest")</f>
        <v> </v>
      </c>
      <c r="G64" s="235"/>
      <c r="H64" s="235"/>
      <c r="I64" s="235"/>
      <c r="J64" s="235"/>
      <c r="K64" s="200"/>
      <c r="L64" s="2"/>
    </row>
    <row r="65" spans="1:12" s="100" customFormat="1" ht="12.75" customHeight="1">
      <c r="A65" s="236" t="s">
        <v>38</v>
      </c>
      <c r="B65" s="236"/>
      <c r="C65" s="236"/>
      <c r="D65" s="236"/>
      <c r="E65" s="102" t="str">
        <f>IF((H51+I51)&lt;=0.5*G53,"JAH"," ")</f>
        <v>JAH</v>
      </c>
      <c r="F65" s="235" t="str">
        <f>IF((H51+I51)&lt;=0.5*G53," ","EI, mitterahaline osa on üle 50% kogu omafinantseeringust")</f>
        <v> </v>
      </c>
      <c r="G65" s="235"/>
      <c r="H65" s="235"/>
      <c r="I65" s="235"/>
      <c r="J65" s="235"/>
      <c r="K65" s="200"/>
      <c r="L65" s="2"/>
    </row>
    <row r="66" spans="1:12" s="100" customFormat="1" ht="12.75" customHeight="1">
      <c r="A66" s="237" t="s">
        <v>39</v>
      </c>
      <c r="B66" s="231"/>
      <c r="C66" s="231"/>
      <c r="D66" s="231"/>
      <c r="E66" s="102" t="str">
        <f>IF((F51&lt;=B67),"JAH"," ")</f>
        <v>JAH</v>
      </c>
      <c r="F66" s="232" t="str">
        <f>IF(OR(F51&gt;B67),"EI, toetuse summa ei vasta tingimustele"," ")</f>
        <v> </v>
      </c>
      <c r="G66" s="232"/>
      <c r="H66" s="232"/>
      <c r="I66" s="232"/>
      <c r="J66" s="232"/>
      <c r="K66" s="200"/>
      <c r="L66" s="2"/>
    </row>
    <row r="67" spans="1:12" s="100" customFormat="1" ht="13.5" thickBot="1">
      <c r="A67" s="122" t="s">
        <v>40</v>
      </c>
      <c r="B67" s="233">
        <v>3000</v>
      </c>
      <c r="C67" s="233"/>
      <c r="D67" s="233"/>
      <c r="E67" s="101"/>
      <c r="F67" s="101"/>
      <c r="G67" s="101"/>
      <c r="H67" s="101"/>
      <c r="I67" s="101"/>
      <c r="K67" s="201"/>
      <c r="L67" s="2"/>
    </row>
    <row r="68" spans="2:12" s="100" customFormat="1" ht="22.5" customHeight="1">
      <c r="B68" s="101"/>
      <c r="C68" s="101"/>
      <c r="D68" s="101"/>
      <c r="E68" s="101"/>
      <c r="F68" s="101"/>
      <c r="G68" s="101"/>
      <c r="H68" s="101"/>
      <c r="I68" s="101"/>
      <c r="K68" s="103"/>
      <c r="L68" s="2"/>
    </row>
    <row r="69" spans="1:11" ht="12.75">
      <c r="A69" s="234"/>
      <c r="B69" s="234"/>
      <c r="C69" s="234"/>
      <c r="D69" s="234"/>
      <c r="K69" s="104"/>
    </row>
    <row r="70" ht="12.75">
      <c r="K70" s="105"/>
    </row>
    <row r="71" ht="12.75">
      <c r="K71" s="106"/>
    </row>
  </sheetData>
  <sheetProtection password="CA1D" sheet="1" objects="1" scenarios="1"/>
  <mergeCells count="65">
    <mergeCell ref="A66:D66"/>
    <mergeCell ref="F66:J66"/>
    <mergeCell ref="A62:D62"/>
    <mergeCell ref="F62:J62"/>
    <mergeCell ref="A63:D63"/>
    <mergeCell ref="F63:J63"/>
    <mergeCell ref="A57:D57"/>
    <mergeCell ref="H58:I58"/>
    <mergeCell ref="A61:D61"/>
    <mergeCell ref="F61:J61"/>
    <mergeCell ref="B67:D67"/>
    <mergeCell ref="A69:D69"/>
    <mergeCell ref="A64:D64"/>
    <mergeCell ref="F64:J64"/>
    <mergeCell ref="A65:D65"/>
    <mergeCell ref="F65:J65"/>
    <mergeCell ref="A60:D60"/>
    <mergeCell ref="G53:I53"/>
    <mergeCell ref="A54:D54"/>
    <mergeCell ref="E54:F54"/>
    <mergeCell ref="A55:D55"/>
    <mergeCell ref="E55:G55"/>
    <mergeCell ref="H55:I55"/>
    <mergeCell ref="A56:D56"/>
    <mergeCell ref="E56:G56"/>
    <mergeCell ref="H56:I56"/>
    <mergeCell ref="A45:D45"/>
    <mergeCell ref="K46:K48"/>
    <mergeCell ref="A49:D49"/>
    <mergeCell ref="A50:D50"/>
    <mergeCell ref="K50:K67"/>
    <mergeCell ref="A51:D51"/>
    <mergeCell ref="A52:D52"/>
    <mergeCell ref="G52:J52"/>
    <mergeCell ref="A53:D53"/>
    <mergeCell ref="E53:F53"/>
    <mergeCell ref="A23:D23"/>
    <mergeCell ref="K24:K30"/>
    <mergeCell ref="A31:D31"/>
    <mergeCell ref="K32:K38"/>
    <mergeCell ref="A39:D39"/>
    <mergeCell ref="K40:K44"/>
    <mergeCell ref="J9:J11"/>
    <mergeCell ref="K9:K11"/>
    <mergeCell ref="G10:G11"/>
    <mergeCell ref="H10:H11"/>
    <mergeCell ref="I10:I11"/>
    <mergeCell ref="A13:D13"/>
    <mergeCell ref="K14:K22"/>
    <mergeCell ref="A8:E8"/>
    <mergeCell ref="F8:J8"/>
    <mergeCell ref="A9:A11"/>
    <mergeCell ref="B9:B11"/>
    <mergeCell ref="C9:C11"/>
    <mergeCell ref="D9:D11"/>
    <mergeCell ref="E9:E11"/>
    <mergeCell ref="F9:F11"/>
    <mergeCell ref="G9:I9"/>
    <mergeCell ref="B5:D5"/>
    <mergeCell ref="E5:J6"/>
    <mergeCell ref="B6:D6"/>
    <mergeCell ref="A1:J1"/>
    <mergeCell ref="A2:J2"/>
    <mergeCell ref="B3:J3"/>
    <mergeCell ref="B4:J4"/>
  </mergeCells>
  <conditionalFormatting sqref="F49">
    <cfRule type="cellIs" priority="11" dxfId="6" operator="lessThanOrEqual" stopIfTrue="1">
      <formula>$F$51*15%</formula>
    </cfRule>
    <cfRule type="cellIs" priority="12" dxfId="5" operator="greaterThan" stopIfTrue="1">
      <formula>$F$51*15%</formula>
    </cfRule>
  </conditionalFormatting>
  <conditionalFormatting sqref="J13 J16:J22 J24:J30 J32:J38 J46:J48">
    <cfRule type="expression" priority="9" dxfId="0" stopIfTrue="1">
      <formula>J13&lt;&gt;E13</formula>
    </cfRule>
  </conditionalFormatting>
  <conditionalFormatting sqref="J14">
    <cfRule type="expression" priority="8" dxfId="0" stopIfTrue="1">
      <formula>J14&lt;&gt;E14</formula>
    </cfRule>
  </conditionalFormatting>
  <conditionalFormatting sqref="J15">
    <cfRule type="expression" priority="7" dxfId="0" stopIfTrue="1">
      <formula>J15&lt;&gt;E15</formula>
    </cfRule>
  </conditionalFormatting>
  <conditionalFormatting sqref="J40:J44">
    <cfRule type="expression" priority="2" dxfId="0" stopIfTrue="1">
      <formula>J40&lt;&gt;E40</formula>
    </cfRule>
  </conditionalFormatting>
  <conditionalFormatting sqref="J51 J49 J45 J39 J31 J23">
    <cfRule type="expression" priority="1" dxfId="0" stopIfTrue="1">
      <formula>J23&lt;&gt;E23</formula>
    </cfRule>
  </conditionalFormatting>
  <dataValidations count="1">
    <dataValidation type="decimal" operator="lessThanOrEqual" allowBlank="1" showErrorMessage="1" error="Summa peab olema väiksem kui 15% KÜSK toetusest" sqref="F49">
      <formula1>F51*15%</formula1>
    </dataValidation>
  </dataValidations>
  <printOptions/>
  <pageMargins left="0.7480314960629921" right="0.15748031496062992" top="0.7874015748031497" bottom="0.7874015748031497" header="0.5118110236220472" footer="0.31496062992125984"/>
  <pageSetup fitToWidth="2" fitToHeight="1" horizontalDpi="600" verticalDpi="600" orientation="portrait" paperSize="9" scale="66" r:id="rId3"/>
  <headerFooter alignWithMargins="0">
    <oddFooter>&amp;L........................................
Taotleja allkirjaõigusliku esindaja allkiri&amp;R&amp;P</oddFooter>
  </headerFooter>
  <colBreaks count="1" manualBreakCount="1">
    <brk id="10" max="97" man="1"/>
  </colBreaks>
  <legacyDrawing r:id="rId2"/>
</worksheet>
</file>

<file path=xl/worksheets/sheet2.xml><?xml version="1.0" encoding="utf-8"?>
<worksheet xmlns="http://schemas.openxmlformats.org/spreadsheetml/2006/main" xmlns:r="http://schemas.openxmlformats.org/officeDocument/2006/relationships">
  <dimension ref="A1:I45"/>
  <sheetViews>
    <sheetView zoomScalePageLayoutView="0" workbookViewId="0" topLeftCell="A22">
      <selection activeCell="A1" sqref="A1:I7"/>
    </sheetView>
  </sheetViews>
  <sheetFormatPr defaultColWidth="9.140625" defaultRowHeight="15"/>
  <cols>
    <col min="3" max="3" width="11.8515625" style="0" customWidth="1"/>
    <col min="7" max="7" width="10.421875" style="0" customWidth="1"/>
  </cols>
  <sheetData>
    <row r="1" spans="1:8" s="124" customFormat="1" ht="15">
      <c r="A1" s="123" t="s">
        <v>72</v>
      </c>
      <c r="B1" s="123"/>
      <c r="C1" s="123"/>
      <c r="D1" s="125" t="s">
        <v>75</v>
      </c>
      <c r="E1" s="125" t="s">
        <v>76</v>
      </c>
      <c r="F1" s="125" t="s">
        <v>77</v>
      </c>
      <c r="G1" s="125" t="s">
        <v>88</v>
      </c>
      <c r="H1" s="125" t="s">
        <v>78</v>
      </c>
    </row>
    <row r="2" spans="1:8" ht="15">
      <c r="A2" t="s">
        <v>73</v>
      </c>
      <c r="C2" t="s">
        <v>74</v>
      </c>
      <c r="D2">
        <v>4</v>
      </c>
      <c r="E2">
        <v>37.5</v>
      </c>
      <c r="F2">
        <v>150</v>
      </c>
      <c r="G2">
        <v>30</v>
      </c>
      <c r="H2">
        <v>180</v>
      </c>
    </row>
    <row r="3" spans="1:8" ht="15">
      <c r="A3" t="s">
        <v>79</v>
      </c>
      <c r="D3">
        <v>1</v>
      </c>
      <c r="E3">
        <v>20</v>
      </c>
      <c r="F3">
        <v>20</v>
      </c>
      <c r="H3">
        <v>20</v>
      </c>
    </row>
    <row r="4" ht="15">
      <c r="A4" t="s">
        <v>81</v>
      </c>
    </row>
    <row r="5" ht="15">
      <c r="A5" t="s">
        <v>82</v>
      </c>
    </row>
    <row r="6" ht="15">
      <c r="A6" t="s">
        <v>80</v>
      </c>
    </row>
    <row r="7" spans="7:9" ht="15">
      <c r="G7" t="s">
        <v>78</v>
      </c>
      <c r="H7">
        <v>200</v>
      </c>
      <c r="I7" t="s">
        <v>87</v>
      </c>
    </row>
    <row r="9" spans="1:8" s="124" customFormat="1" ht="15">
      <c r="A9" s="123" t="s">
        <v>89</v>
      </c>
      <c r="B9" s="123"/>
      <c r="C9" s="123"/>
      <c r="D9" s="125" t="s">
        <v>75</v>
      </c>
      <c r="E9" s="125" t="s">
        <v>76</v>
      </c>
      <c r="F9" s="125" t="s">
        <v>77</v>
      </c>
      <c r="G9" s="125" t="s">
        <v>88</v>
      </c>
      <c r="H9" s="125" t="s">
        <v>78</v>
      </c>
    </row>
    <row r="10" spans="1:8" ht="15">
      <c r="A10" t="s">
        <v>96</v>
      </c>
      <c r="D10">
        <v>1</v>
      </c>
      <c r="E10">
        <v>20</v>
      </c>
      <c r="F10">
        <v>20</v>
      </c>
      <c r="G10">
        <v>4</v>
      </c>
      <c r="H10">
        <v>24</v>
      </c>
    </row>
    <row r="11" spans="1:8" ht="15">
      <c r="A11" t="s">
        <v>90</v>
      </c>
      <c r="D11">
        <v>1</v>
      </c>
      <c r="E11">
        <v>0.83</v>
      </c>
      <c r="F11">
        <v>0.83</v>
      </c>
      <c r="G11">
        <v>0.17</v>
      </c>
      <c r="H11">
        <v>1</v>
      </c>
    </row>
    <row r="12" ht="15">
      <c r="A12" t="s">
        <v>95</v>
      </c>
    </row>
    <row r="13" spans="7:9" ht="15">
      <c r="G13" t="s">
        <v>78</v>
      </c>
      <c r="H13">
        <v>25</v>
      </c>
      <c r="I13" t="s">
        <v>87</v>
      </c>
    </row>
    <row r="15" spans="1:3" ht="15">
      <c r="A15" s="126"/>
      <c r="B15" s="126"/>
      <c r="C15" s="126"/>
    </row>
    <row r="16" spans="1:8" s="124" customFormat="1" ht="15">
      <c r="A16" s="123" t="s">
        <v>93</v>
      </c>
      <c r="B16" s="123"/>
      <c r="C16" s="123"/>
      <c r="D16" s="125" t="s">
        <v>75</v>
      </c>
      <c r="E16" s="125" t="s">
        <v>76</v>
      </c>
      <c r="F16" s="125" t="s">
        <v>77</v>
      </c>
      <c r="G16" s="125" t="s">
        <v>88</v>
      </c>
      <c r="H16" s="125" t="s">
        <v>78</v>
      </c>
    </row>
    <row r="17" spans="1:9" ht="15">
      <c r="A17" t="s">
        <v>90</v>
      </c>
      <c r="D17">
        <v>1</v>
      </c>
      <c r="E17">
        <v>0.83</v>
      </c>
      <c r="F17">
        <v>0.83</v>
      </c>
      <c r="G17">
        <v>0.17</v>
      </c>
      <c r="H17">
        <v>1</v>
      </c>
      <c r="I17" t="s">
        <v>94</v>
      </c>
    </row>
    <row r="19" spans="1:3" s="124" customFormat="1" ht="15">
      <c r="A19" s="123" t="s">
        <v>83</v>
      </c>
      <c r="B19" s="123"/>
      <c r="C19" s="123"/>
    </row>
    <row r="20" ht="15">
      <c r="A20" t="s">
        <v>85</v>
      </c>
    </row>
    <row r="21" spans="1:6" ht="15">
      <c r="A21" t="s">
        <v>84</v>
      </c>
      <c r="D21" t="s">
        <v>86</v>
      </c>
      <c r="F21" t="s">
        <v>87</v>
      </c>
    </row>
    <row r="22" ht="15">
      <c r="A22" t="s">
        <v>91</v>
      </c>
    </row>
    <row r="23" ht="15">
      <c r="A23" t="s">
        <v>92</v>
      </c>
    </row>
    <row r="25" spans="1:3" s="124" customFormat="1" ht="15">
      <c r="A25" s="123" t="s">
        <v>97</v>
      </c>
      <c r="B25" s="123"/>
      <c r="C25" s="123"/>
    </row>
    <row r="26" ht="15">
      <c r="A26" t="s">
        <v>98</v>
      </c>
    </row>
    <row r="27" ht="15">
      <c r="A27" t="s">
        <v>99</v>
      </c>
    </row>
    <row r="28" ht="15">
      <c r="A28" t="s">
        <v>100</v>
      </c>
    </row>
    <row r="29" ht="15">
      <c r="A29" t="s">
        <v>104</v>
      </c>
    </row>
    <row r="30" ht="15">
      <c r="A30" t="s">
        <v>101</v>
      </c>
    </row>
    <row r="31" ht="15">
      <c r="A31" t="s">
        <v>102</v>
      </c>
    </row>
    <row r="32" ht="15">
      <c r="A32" t="s">
        <v>103</v>
      </c>
    </row>
    <row r="33" ht="15">
      <c r="A33" t="s">
        <v>105</v>
      </c>
    </row>
    <row r="34" ht="15">
      <c r="A34" t="s">
        <v>106</v>
      </c>
    </row>
    <row r="36" spans="1:3" s="124" customFormat="1" ht="15">
      <c r="A36" s="123" t="s">
        <v>107</v>
      </c>
      <c r="B36" s="123"/>
      <c r="C36" s="123"/>
    </row>
    <row r="37" ht="15">
      <c r="A37" t="s">
        <v>108</v>
      </c>
    </row>
    <row r="38" ht="15">
      <c r="A38" t="s">
        <v>109</v>
      </c>
    </row>
    <row r="39" ht="15">
      <c r="A39" t="s">
        <v>110</v>
      </c>
    </row>
    <row r="41" spans="1:3" s="124" customFormat="1" ht="15">
      <c r="A41" s="123" t="s">
        <v>111</v>
      </c>
      <c r="B41" s="123"/>
      <c r="C41" s="123"/>
    </row>
    <row r="42" ht="15">
      <c r="A42" t="s">
        <v>115</v>
      </c>
    </row>
    <row r="43" ht="15">
      <c r="A43" t="s">
        <v>113</v>
      </c>
    </row>
    <row r="44" ht="15">
      <c r="A44" t="s">
        <v>114</v>
      </c>
    </row>
    <row r="45" ht="15">
      <c r="A45" t="s">
        <v>112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Sirle</dc:creator>
  <cp:keywords/>
  <dc:description/>
  <cp:lastModifiedBy> </cp:lastModifiedBy>
  <cp:lastPrinted>2013-12-03T16:29:55Z</cp:lastPrinted>
  <dcterms:created xsi:type="dcterms:W3CDTF">2012-10-29T13:25:17Z</dcterms:created>
  <dcterms:modified xsi:type="dcterms:W3CDTF">2013-12-05T09:39:23Z</dcterms:modified>
  <cp:category/>
  <cp:version/>
  <cp:contentType/>
  <cp:contentStatus/>
</cp:coreProperties>
</file>